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/>
  <mc:AlternateContent xmlns:mc="http://schemas.openxmlformats.org/markup-compatibility/2006">
    <mc:Choice Requires="x15">
      <x15ac:absPath xmlns:x15ac="http://schemas.microsoft.com/office/spreadsheetml/2010/11/ac" url="C:\Users\LENOVO\Desktop\modifiche sito coronavirus\opress\"/>
    </mc:Choice>
  </mc:AlternateContent>
  <xr:revisionPtr revIDLastSave="0" documentId="8_{6E0A6F4A-2D3B-4BC4-91F1-E7AA56DE9B1A}" xr6:coauthVersionLast="36" xr6:coauthVersionMax="36" xr10:uidLastSave="{00000000-0000-0000-0000-000000000000}"/>
  <bookViews>
    <workbookView xWindow="0" yWindow="0" windowWidth="20490" windowHeight="7545" xr2:uid="{00000000-000D-0000-FFFF-FFFF00000000}"/>
  </bookViews>
  <sheets>
    <sheet name="Modulo d'ordine - O'PRESS" sheetId="1" r:id="rId1"/>
    <sheet name="Ordine - DDT" sheetId="3" r:id="rId2"/>
    <sheet name="Scarico Magazzino " sheetId="5" r:id="rId3"/>
    <sheet name="Dati per Fattura" sheetId="4" r:id="rId4"/>
  </sheets>
  <externalReferences>
    <externalReference r:id="rId5"/>
  </externalReferences>
  <definedNames>
    <definedName name="_xlnm._FilterDatabase" localSheetId="3" hidden="1">'Dati per Fattura'!$C$29:$N$50</definedName>
    <definedName name="_xlnm._FilterDatabase" localSheetId="1" hidden="1">'Ordine - DDT'!$A$25:$Q$120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2" i="4" l="1"/>
  <c r="I32" i="4"/>
  <c r="K32" i="4" s="1"/>
  <c r="M32" i="4" s="1"/>
  <c r="G33" i="4"/>
  <c r="G34" i="4"/>
  <c r="G35" i="4"/>
  <c r="G36" i="4"/>
  <c r="G37" i="4"/>
  <c r="G20" i="5" l="1"/>
  <c r="G16" i="5"/>
  <c r="D16" i="5"/>
  <c r="C11" i="5"/>
  <c r="C10" i="5"/>
  <c r="C8" i="5"/>
  <c r="C7" i="5"/>
  <c r="K120" i="3" l="1"/>
  <c r="K119" i="3"/>
  <c r="K118" i="3"/>
  <c r="K117" i="3"/>
  <c r="K116" i="3"/>
  <c r="K103" i="3"/>
  <c r="K101" i="3"/>
  <c r="H101" i="3"/>
  <c r="K97" i="3"/>
  <c r="H97" i="3"/>
  <c r="N27" i="4"/>
  <c r="L27" i="4"/>
  <c r="J27" i="4"/>
  <c r="K43" i="3"/>
  <c r="J43" i="3"/>
  <c r="I43" i="3"/>
  <c r="H43" i="3"/>
  <c r="M43" i="3"/>
  <c r="N43" i="3" s="1"/>
  <c r="O43" i="3" s="1"/>
  <c r="F43" i="3"/>
  <c r="E43" i="3"/>
  <c r="C43" i="3"/>
  <c r="B43" i="3"/>
  <c r="D43" i="3"/>
  <c r="B114" i="3"/>
  <c r="B120" i="3" s="1"/>
  <c r="C114" i="3"/>
  <c r="D114" i="3"/>
  <c r="E114" i="3"/>
  <c r="F114" i="3"/>
  <c r="G114" i="3"/>
  <c r="H114" i="3"/>
  <c r="I114" i="3"/>
  <c r="J114" i="3"/>
  <c r="K114" i="3"/>
  <c r="D120" i="3"/>
  <c r="E120" i="3"/>
  <c r="F120" i="3"/>
  <c r="G120" i="3"/>
  <c r="H120" i="3"/>
  <c r="I120" i="3"/>
  <c r="J120" i="3"/>
  <c r="B113" i="3"/>
  <c r="B119" i="3" s="1"/>
  <c r="C113" i="3"/>
  <c r="D113" i="3"/>
  <c r="E113" i="3"/>
  <c r="F113" i="3"/>
  <c r="G113" i="3"/>
  <c r="H113" i="3"/>
  <c r="I113" i="3"/>
  <c r="J113" i="3"/>
  <c r="K113" i="3"/>
  <c r="D119" i="3"/>
  <c r="E119" i="3"/>
  <c r="F119" i="3"/>
  <c r="G119" i="3"/>
  <c r="H119" i="3"/>
  <c r="I119" i="3"/>
  <c r="J119" i="3"/>
  <c r="B83" i="3"/>
  <c r="C83" i="3"/>
  <c r="D83" i="3"/>
  <c r="E83" i="3"/>
  <c r="F83" i="3"/>
  <c r="G83" i="3"/>
  <c r="H83" i="3"/>
  <c r="I83" i="3"/>
  <c r="J83" i="3"/>
  <c r="K83" i="3"/>
  <c r="D84" i="3"/>
  <c r="E84" i="3"/>
  <c r="F84" i="3"/>
  <c r="G84" i="3"/>
  <c r="H84" i="3"/>
  <c r="I84" i="3"/>
  <c r="J84" i="3"/>
  <c r="K84" i="3"/>
  <c r="D85" i="3"/>
  <c r="E85" i="3"/>
  <c r="F85" i="3"/>
  <c r="H85" i="3"/>
  <c r="I85" i="3"/>
  <c r="J85" i="3"/>
  <c r="K85" i="3"/>
  <c r="B86" i="3"/>
  <c r="C86" i="3"/>
  <c r="D86" i="3"/>
  <c r="E86" i="3"/>
  <c r="F86" i="3"/>
  <c r="G86" i="3"/>
  <c r="H86" i="3"/>
  <c r="I86" i="3"/>
  <c r="J86" i="3"/>
  <c r="K86" i="3"/>
  <c r="D87" i="3"/>
  <c r="E87" i="3"/>
  <c r="F87" i="3"/>
  <c r="G87" i="3"/>
  <c r="H87" i="3"/>
  <c r="I87" i="3"/>
  <c r="J87" i="3"/>
  <c r="K87" i="3"/>
  <c r="D88" i="3"/>
  <c r="E88" i="3"/>
  <c r="F88" i="3"/>
  <c r="H88" i="3"/>
  <c r="I88" i="3"/>
  <c r="J88" i="3"/>
  <c r="K88" i="3"/>
  <c r="B89" i="3"/>
  <c r="B91" i="3" s="1"/>
  <c r="C89" i="3"/>
  <c r="C90" i="3" s="1"/>
  <c r="D89" i="3"/>
  <c r="E89" i="3"/>
  <c r="F89" i="3"/>
  <c r="G89" i="3"/>
  <c r="H89" i="3"/>
  <c r="I89" i="3"/>
  <c r="J89" i="3"/>
  <c r="K89" i="3"/>
  <c r="D90" i="3"/>
  <c r="E90" i="3"/>
  <c r="F90" i="3"/>
  <c r="G90" i="3"/>
  <c r="H90" i="3"/>
  <c r="I90" i="3"/>
  <c r="J90" i="3"/>
  <c r="K90" i="3"/>
  <c r="D91" i="3"/>
  <c r="E91" i="3"/>
  <c r="F91" i="3"/>
  <c r="H91" i="3"/>
  <c r="I91" i="3"/>
  <c r="J91" i="3"/>
  <c r="K91" i="3"/>
  <c r="B93" i="3"/>
  <c r="C93" i="3"/>
  <c r="D93" i="3"/>
  <c r="E93" i="3"/>
  <c r="F93" i="3"/>
  <c r="G93" i="3"/>
  <c r="H93" i="3"/>
  <c r="I93" i="3"/>
  <c r="E16" i="5" s="1"/>
  <c r="J93" i="3"/>
  <c r="K93" i="3"/>
  <c r="D94" i="3"/>
  <c r="E94" i="3"/>
  <c r="F94" i="3"/>
  <c r="G94" i="3"/>
  <c r="H94" i="3"/>
  <c r="I94" i="3"/>
  <c r="J94" i="3"/>
  <c r="K94" i="3"/>
  <c r="B95" i="3"/>
  <c r="C95" i="3"/>
  <c r="D95" i="3"/>
  <c r="E95" i="3"/>
  <c r="F95" i="3"/>
  <c r="G95" i="3"/>
  <c r="H95" i="3"/>
  <c r="I95" i="3"/>
  <c r="J95" i="3"/>
  <c r="K95" i="3"/>
  <c r="D96" i="3"/>
  <c r="E96" i="3"/>
  <c r="F96" i="3"/>
  <c r="G96" i="3"/>
  <c r="H96" i="3"/>
  <c r="I96" i="3"/>
  <c r="J96" i="3"/>
  <c r="K96" i="3"/>
  <c r="B97" i="3"/>
  <c r="B98" i="3" s="1"/>
  <c r="C97" i="3"/>
  <c r="C98" i="3" s="1"/>
  <c r="D97" i="3"/>
  <c r="E97" i="3"/>
  <c r="F97" i="3"/>
  <c r="G97" i="3"/>
  <c r="I97" i="3"/>
  <c r="J97" i="3"/>
  <c r="D98" i="3"/>
  <c r="E98" i="3"/>
  <c r="F98" i="3"/>
  <c r="G98" i="3"/>
  <c r="H98" i="3"/>
  <c r="I98" i="3"/>
  <c r="J98" i="3"/>
  <c r="K98" i="3"/>
  <c r="B99" i="3"/>
  <c r="C99" i="3"/>
  <c r="D99" i="3"/>
  <c r="E99" i="3"/>
  <c r="F99" i="3"/>
  <c r="G99" i="3"/>
  <c r="H99" i="3"/>
  <c r="I99" i="3"/>
  <c r="J99" i="3"/>
  <c r="K99" i="3"/>
  <c r="D100" i="3"/>
  <c r="E100" i="3"/>
  <c r="F100" i="3"/>
  <c r="G100" i="3"/>
  <c r="H100" i="3"/>
  <c r="I100" i="3"/>
  <c r="J100" i="3"/>
  <c r="K100" i="3"/>
  <c r="B101" i="3"/>
  <c r="C101" i="3"/>
  <c r="D101" i="3"/>
  <c r="E101" i="3"/>
  <c r="F101" i="3"/>
  <c r="G101" i="3"/>
  <c r="I101" i="3"/>
  <c r="J101" i="3"/>
  <c r="D102" i="3"/>
  <c r="E102" i="3"/>
  <c r="F102" i="3"/>
  <c r="G102" i="3"/>
  <c r="H102" i="3"/>
  <c r="I102" i="3"/>
  <c r="J102" i="3"/>
  <c r="K102" i="3"/>
  <c r="B103" i="3"/>
  <c r="B104" i="3" s="1"/>
  <c r="C103" i="3"/>
  <c r="D103" i="3"/>
  <c r="E103" i="3"/>
  <c r="F103" i="3"/>
  <c r="G103" i="3"/>
  <c r="I103" i="3"/>
  <c r="J103" i="3"/>
  <c r="D104" i="3"/>
  <c r="E104" i="3"/>
  <c r="F104" i="3"/>
  <c r="G104" i="3"/>
  <c r="H104" i="3"/>
  <c r="I104" i="3"/>
  <c r="J104" i="3"/>
  <c r="K104" i="3"/>
  <c r="B105" i="3"/>
  <c r="C105" i="3"/>
  <c r="D105" i="3"/>
  <c r="E105" i="3"/>
  <c r="F105" i="3"/>
  <c r="G105" i="3"/>
  <c r="H105" i="3"/>
  <c r="I105" i="3"/>
  <c r="J105" i="3"/>
  <c r="K105" i="3"/>
  <c r="D106" i="3"/>
  <c r="E106" i="3"/>
  <c r="F106" i="3"/>
  <c r="G106" i="3"/>
  <c r="H106" i="3"/>
  <c r="I106" i="3"/>
  <c r="J106" i="3"/>
  <c r="K106" i="3"/>
  <c r="B108" i="3"/>
  <c r="C108" i="3"/>
  <c r="D108" i="3"/>
  <c r="E108" i="3"/>
  <c r="F108" i="3"/>
  <c r="G108" i="3"/>
  <c r="H108" i="3"/>
  <c r="I108" i="3"/>
  <c r="J108" i="3"/>
  <c r="K108" i="3"/>
  <c r="D109" i="3"/>
  <c r="E109" i="3"/>
  <c r="F109" i="3"/>
  <c r="G109" i="3"/>
  <c r="H109" i="3"/>
  <c r="I109" i="3"/>
  <c r="J109" i="3"/>
  <c r="K109" i="3"/>
  <c r="B110" i="3"/>
  <c r="B116" i="3" s="1"/>
  <c r="C110" i="3"/>
  <c r="D110" i="3"/>
  <c r="E110" i="3"/>
  <c r="F110" i="3"/>
  <c r="G110" i="3"/>
  <c r="H110" i="3"/>
  <c r="I110" i="3"/>
  <c r="J110" i="3"/>
  <c r="K110" i="3"/>
  <c r="D116" i="3"/>
  <c r="E116" i="3"/>
  <c r="F116" i="3"/>
  <c r="G116" i="3"/>
  <c r="H116" i="3"/>
  <c r="I116" i="3"/>
  <c r="J116" i="3"/>
  <c r="B111" i="3"/>
  <c r="C111" i="3"/>
  <c r="D111" i="3"/>
  <c r="E111" i="3"/>
  <c r="F111" i="3"/>
  <c r="G111" i="3"/>
  <c r="H111" i="3"/>
  <c r="I111" i="3"/>
  <c r="J111" i="3"/>
  <c r="K111" i="3"/>
  <c r="D117" i="3"/>
  <c r="E117" i="3"/>
  <c r="F117" i="3"/>
  <c r="G117" i="3"/>
  <c r="H117" i="3"/>
  <c r="I117" i="3"/>
  <c r="J117" i="3"/>
  <c r="B112" i="3"/>
  <c r="C112" i="3"/>
  <c r="D112" i="3"/>
  <c r="E112" i="3"/>
  <c r="F112" i="3"/>
  <c r="G112" i="3"/>
  <c r="H112" i="3"/>
  <c r="I112" i="3"/>
  <c r="J112" i="3"/>
  <c r="K112" i="3"/>
  <c r="D118" i="3"/>
  <c r="E118" i="3"/>
  <c r="F118" i="3"/>
  <c r="G118" i="3"/>
  <c r="H118" i="3"/>
  <c r="I118" i="3"/>
  <c r="J118" i="3"/>
  <c r="B51" i="3"/>
  <c r="B52" i="3" s="1"/>
  <c r="C51" i="3"/>
  <c r="C52" i="3" s="1"/>
  <c r="D51" i="3"/>
  <c r="E51" i="3"/>
  <c r="F51" i="3"/>
  <c r="G51" i="3"/>
  <c r="H51" i="3"/>
  <c r="I51" i="3"/>
  <c r="J51" i="3"/>
  <c r="K51" i="3"/>
  <c r="B29" i="3"/>
  <c r="B30" i="3" s="1"/>
  <c r="C29" i="3"/>
  <c r="C30" i="3" s="1"/>
  <c r="D29" i="3"/>
  <c r="E29" i="3"/>
  <c r="F29" i="3"/>
  <c r="G29" i="3"/>
  <c r="H29" i="3"/>
  <c r="I29" i="3"/>
  <c r="J29" i="3"/>
  <c r="K29" i="3"/>
  <c r="D30" i="3"/>
  <c r="E30" i="3"/>
  <c r="F30" i="3"/>
  <c r="G30" i="3"/>
  <c r="H30" i="3"/>
  <c r="I30" i="3"/>
  <c r="J30" i="3"/>
  <c r="K30" i="3"/>
  <c r="D31" i="3"/>
  <c r="E31" i="3"/>
  <c r="F31" i="3"/>
  <c r="H31" i="3"/>
  <c r="I31" i="3"/>
  <c r="J31" i="3"/>
  <c r="K31" i="3"/>
  <c r="B32" i="3"/>
  <c r="B33" i="3" s="1"/>
  <c r="C32" i="3"/>
  <c r="D32" i="3"/>
  <c r="E32" i="3"/>
  <c r="F32" i="3"/>
  <c r="G32" i="3"/>
  <c r="H32" i="3"/>
  <c r="I32" i="3"/>
  <c r="J32" i="3"/>
  <c r="K32" i="3"/>
  <c r="D33" i="3"/>
  <c r="E33" i="3"/>
  <c r="F33" i="3"/>
  <c r="G33" i="3"/>
  <c r="H33" i="3"/>
  <c r="I33" i="3"/>
  <c r="J33" i="3"/>
  <c r="K33" i="3"/>
  <c r="D34" i="3"/>
  <c r="E34" i="3"/>
  <c r="F34" i="3"/>
  <c r="H34" i="3"/>
  <c r="I34" i="3"/>
  <c r="J34" i="3"/>
  <c r="K34" i="3"/>
  <c r="B35" i="3"/>
  <c r="C35" i="3"/>
  <c r="D35" i="3"/>
  <c r="E35" i="3"/>
  <c r="F35" i="3"/>
  <c r="G35" i="3"/>
  <c r="H35" i="3"/>
  <c r="I35" i="3"/>
  <c r="J35" i="3"/>
  <c r="K35" i="3"/>
  <c r="D36" i="3"/>
  <c r="E36" i="3"/>
  <c r="F36" i="3"/>
  <c r="G36" i="3"/>
  <c r="H36" i="3"/>
  <c r="I36" i="3"/>
  <c r="J36" i="3"/>
  <c r="K36" i="3"/>
  <c r="D37" i="3"/>
  <c r="E37" i="3"/>
  <c r="F37" i="3"/>
  <c r="H37" i="3"/>
  <c r="I37" i="3"/>
  <c r="J37" i="3"/>
  <c r="K37" i="3"/>
  <c r="B38" i="3"/>
  <c r="C38" i="3"/>
  <c r="D38" i="3"/>
  <c r="E38" i="3"/>
  <c r="F38" i="3"/>
  <c r="G38" i="3"/>
  <c r="H38" i="3"/>
  <c r="I38" i="3"/>
  <c r="J38" i="3"/>
  <c r="K38" i="3"/>
  <c r="D39" i="3"/>
  <c r="E39" i="3"/>
  <c r="F39" i="3"/>
  <c r="G39" i="3"/>
  <c r="H39" i="3"/>
  <c r="I39" i="3"/>
  <c r="J39" i="3"/>
  <c r="K39" i="3"/>
  <c r="D40" i="3"/>
  <c r="E40" i="3"/>
  <c r="F40" i="3"/>
  <c r="H40" i="3"/>
  <c r="I40" i="3"/>
  <c r="J40" i="3"/>
  <c r="K40" i="3"/>
  <c r="B41" i="3"/>
  <c r="C41" i="3"/>
  <c r="D41" i="3"/>
  <c r="E41" i="3"/>
  <c r="F41" i="3"/>
  <c r="G41" i="3"/>
  <c r="H41" i="3"/>
  <c r="I41" i="3"/>
  <c r="J41" i="3"/>
  <c r="K41" i="3"/>
  <c r="D42" i="3"/>
  <c r="E42" i="3"/>
  <c r="F42" i="3"/>
  <c r="G42" i="3"/>
  <c r="H42" i="3"/>
  <c r="I42" i="3"/>
  <c r="J42" i="3"/>
  <c r="K42" i="3"/>
  <c r="B44" i="3"/>
  <c r="C44" i="3"/>
  <c r="C45" i="3" s="1"/>
  <c r="D44" i="3"/>
  <c r="E44" i="3"/>
  <c r="F44" i="3"/>
  <c r="G44" i="3"/>
  <c r="H44" i="3"/>
  <c r="I44" i="3"/>
  <c r="J44" i="3"/>
  <c r="K44" i="3"/>
  <c r="D45" i="3"/>
  <c r="E45" i="3"/>
  <c r="F45" i="3"/>
  <c r="G45" i="3"/>
  <c r="H45" i="3"/>
  <c r="I45" i="3"/>
  <c r="J45" i="3"/>
  <c r="K45" i="3"/>
  <c r="D46" i="3"/>
  <c r="E46" i="3"/>
  <c r="F46" i="3"/>
  <c r="H46" i="3"/>
  <c r="I46" i="3"/>
  <c r="J46" i="3"/>
  <c r="K46" i="3"/>
  <c r="B47" i="3"/>
  <c r="C47" i="3"/>
  <c r="D47" i="3"/>
  <c r="E47" i="3"/>
  <c r="F47" i="3"/>
  <c r="G47" i="3"/>
  <c r="H47" i="3"/>
  <c r="I47" i="3"/>
  <c r="J47" i="3"/>
  <c r="K47" i="3"/>
  <c r="D48" i="3"/>
  <c r="E48" i="3"/>
  <c r="F48" i="3"/>
  <c r="G48" i="3"/>
  <c r="H48" i="3"/>
  <c r="I48" i="3"/>
  <c r="J48" i="3"/>
  <c r="K48" i="3"/>
  <c r="B49" i="3"/>
  <c r="C49" i="3"/>
  <c r="D49" i="3"/>
  <c r="E49" i="3"/>
  <c r="F49" i="3"/>
  <c r="G49" i="3"/>
  <c r="H49" i="3"/>
  <c r="I49" i="3"/>
  <c r="J49" i="3"/>
  <c r="K49" i="3"/>
  <c r="D50" i="3"/>
  <c r="E50" i="3"/>
  <c r="F50" i="3"/>
  <c r="G50" i="3"/>
  <c r="H50" i="3"/>
  <c r="I50" i="3"/>
  <c r="J50" i="3"/>
  <c r="K50" i="3"/>
  <c r="D52" i="3"/>
  <c r="E52" i="3"/>
  <c r="F52" i="3"/>
  <c r="G52" i="3"/>
  <c r="H52" i="3"/>
  <c r="I52" i="3"/>
  <c r="J52" i="3"/>
  <c r="K52" i="3"/>
  <c r="D53" i="3"/>
  <c r="E53" i="3"/>
  <c r="F53" i="3"/>
  <c r="H53" i="3"/>
  <c r="I53" i="3"/>
  <c r="J53" i="3"/>
  <c r="K53" i="3"/>
  <c r="B54" i="3"/>
  <c r="B55" i="3" s="1"/>
  <c r="C54" i="3"/>
  <c r="C55" i="3" s="1"/>
  <c r="D54" i="3"/>
  <c r="E54" i="3"/>
  <c r="F54" i="3"/>
  <c r="G54" i="3"/>
  <c r="H54" i="3"/>
  <c r="I54" i="3"/>
  <c r="J54" i="3"/>
  <c r="K54" i="3"/>
  <c r="D55" i="3"/>
  <c r="E55" i="3"/>
  <c r="F55" i="3"/>
  <c r="G55" i="3"/>
  <c r="H55" i="3"/>
  <c r="I55" i="3"/>
  <c r="J55" i="3"/>
  <c r="K55" i="3"/>
  <c r="D56" i="3"/>
  <c r="E56" i="3"/>
  <c r="F56" i="3"/>
  <c r="H56" i="3"/>
  <c r="I56" i="3"/>
  <c r="J56" i="3"/>
  <c r="K56" i="3"/>
  <c r="B57" i="3"/>
  <c r="C57" i="3"/>
  <c r="D57" i="3"/>
  <c r="E57" i="3"/>
  <c r="F57" i="3"/>
  <c r="G57" i="3"/>
  <c r="H57" i="3"/>
  <c r="I57" i="3"/>
  <c r="J57" i="3"/>
  <c r="K57" i="3"/>
  <c r="D58" i="3"/>
  <c r="E58" i="3"/>
  <c r="F58" i="3"/>
  <c r="G58" i="3"/>
  <c r="H58" i="3"/>
  <c r="I58" i="3"/>
  <c r="J58" i="3"/>
  <c r="K58" i="3"/>
  <c r="D59" i="3"/>
  <c r="E59" i="3"/>
  <c r="F59" i="3"/>
  <c r="H59" i="3"/>
  <c r="I59" i="3"/>
  <c r="J59" i="3"/>
  <c r="K59" i="3"/>
  <c r="B60" i="3"/>
  <c r="C60" i="3"/>
  <c r="C61" i="3" s="1"/>
  <c r="D60" i="3"/>
  <c r="E60" i="3"/>
  <c r="F60" i="3"/>
  <c r="G60" i="3"/>
  <c r="H60" i="3"/>
  <c r="I60" i="3"/>
  <c r="J60" i="3"/>
  <c r="K60" i="3"/>
  <c r="D61" i="3"/>
  <c r="E61" i="3"/>
  <c r="F61" i="3"/>
  <c r="G61" i="3"/>
  <c r="H61" i="3"/>
  <c r="I61" i="3"/>
  <c r="J61" i="3"/>
  <c r="K61" i="3"/>
  <c r="B62" i="3"/>
  <c r="B63" i="3" s="1"/>
  <c r="C62" i="3"/>
  <c r="C63" i="3" s="1"/>
  <c r="D62" i="3"/>
  <c r="E62" i="3"/>
  <c r="F62" i="3"/>
  <c r="G62" i="3"/>
  <c r="H62" i="3"/>
  <c r="I62" i="3"/>
  <c r="J62" i="3"/>
  <c r="K62" i="3"/>
  <c r="D63" i="3"/>
  <c r="E63" i="3"/>
  <c r="F63" i="3"/>
  <c r="G63" i="3"/>
  <c r="H63" i="3"/>
  <c r="I63" i="3"/>
  <c r="J63" i="3"/>
  <c r="K63" i="3"/>
  <c r="D64" i="3"/>
  <c r="E64" i="3"/>
  <c r="F64" i="3"/>
  <c r="H64" i="3"/>
  <c r="I64" i="3"/>
  <c r="J64" i="3"/>
  <c r="K64" i="3"/>
  <c r="B65" i="3"/>
  <c r="C65" i="3"/>
  <c r="D65" i="3"/>
  <c r="E65" i="3"/>
  <c r="F65" i="3"/>
  <c r="G65" i="3"/>
  <c r="H65" i="3"/>
  <c r="I65" i="3"/>
  <c r="J65" i="3"/>
  <c r="K65" i="3"/>
  <c r="D66" i="3"/>
  <c r="E66" i="3"/>
  <c r="F66" i="3"/>
  <c r="G66" i="3"/>
  <c r="H66" i="3"/>
  <c r="I66" i="3"/>
  <c r="J66" i="3"/>
  <c r="K66" i="3"/>
  <c r="D67" i="3"/>
  <c r="E67" i="3"/>
  <c r="F67" i="3"/>
  <c r="H67" i="3"/>
  <c r="I67" i="3"/>
  <c r="J67" i="3"/>
  <c r="K67" i="3"/>
  <c r="B68" i="3"/>
  <c r="C68" i="3"/>
  <c r="C69" i="3" s="1"/>
  <c r="D68" i="3"/>
  <c r="E68" i="3"/>
  <c r="F68" i="3"/>
  <c r="G68" i="3"/>
  <c r="H68" i="3"/>
  <c r="I68" i="3"/>
  <c r="J68" i="3"/>
  <c r="K68" i="3"/>
  <c r="D69" i="3"/>
  <c r="E69" i="3"/>
  <c r="F69" i="3"/>
  <c r="H69" i="3"/>
  <c r="I69" i="3"/>
  <c r="J69" i="3"/>
  <c r="K69" i="3"/>
  <c r="D70" i="3"/>
  <c r="E70" i="3"/>
  <c r="F70" i="3"/>
  <c r="H70" i="3"/>
  <c r="I70" i="3"/>
  <c r="J70" i="3"/>
  <c r="K70" i="3"/>
  <c r="B71" i="3"/>
  <c r="C71" i="3"/>
  <c r="D71" i="3"/>
  <c r="E71" i="3"/>
  <c r="F71" i="3"/>
  <c r="G71" i="3"/>
  <c r="H71" i="3"/>
  <c r="I71" i="3"/>
  <c r="J71" i="3"/>
  <c r="K71" i="3"/>
  <c r="D72" i="3"/>
  <c r="E72" i="3"/>
  <c r="F72" i="3"/>
  <c r="G72" i="3"/>
  <c r="H72" i="3"/>
  <c r="I72" i="3"/>
  <c r="J72" i="3"/>
  <c r="K72" i="3"/>
  <c r="D73" i="3"/>
  <c r="E73" i="3"/>
  <c r="F73" i="3"/>
  <c r="H73" i="3"/>
  <c r="I73" i="3"/>
  <c r="J73" i="3"/>
  <c r="K73" i="3"/>
  <c r="B74" i="3"/>
  <c r="C74" i="3"/>
  <c r="C76" i="3" s="1"/>
  <c r="D74" i="3"/>
  <c r="E74" i="3"/>
  <c r="F74" i="3"/>
  <c r="G74" i="3"/>
  <c r="H74" i="3"/>
  <c r="I74" i="3"/>
  <c r="J74" i="3"/>
  <c r="K74" i="3"/>
  <c r="D75" i="3"/>
  <c r="E75" i="3"/>
  <c r="F75" i="3"/>
  <c r="G75" i="3"/>
  <c r="H75" i="3"/>
  <c r="I75" i="3"/>
  <c r="J75" i="3"/>
  <c r="K75" i="3"/>
  <c r="D76" i="3"/>
  <c r="E76" i="3"/>
  <c r="F76" i="3"/>
  <c r="H76" i="3"/>
  <c r="I76" i="3"/>
  <c r="J76" i="3"/>
  <c r="K76" i="3"/>
  <c r="B77" i="3"/>
  <c r="C77" i="3"/>
  <c r="C78" i="3" s="1"/>
  <c r="D77" i="3"/>
  <c r="E77" i="3"/>
  <c r="F77" i="3"/>
  <c r="G77" i="3"/>
  <c r="H77" i="3"/>
  <c r="D12" i="5" s="1"/>
  <c r="H12" i="5" s="1"/>
  <c r="I77" i="3"/>
  <c r="E12" i="5" s="1"/>
  <c r="J77" i="3"/>
  <c r="F12" i="5" s="1"/>
  <c r="K77" i="3"/>
  <c r="G12" i="5" s="1"/>
  <c r="D78" i="3"/>
  <c r="E78" i="3"/>
  <c r="F78" i="3"/>
  <c r="G78" i="3"/>
  <c r="H78" i="3"/>
  <c r="I78" i="3"/>
  <c r="J78" i="3"/>
  <c r="K78" i="3"/>
  <c r="D79" i="3"/>
  <c r="E79" i="3"/>
  <c r="F79" i="3"/>
  <c r="H79" i="3"/>
  <c r="I79" i="3"/>
  <c r="J79" i="3"/>
  <c r="K79" i="3"/>
  <c r="B80" i="3"/>
  <c r="B81" i="3" s="1"/>
  <c r="C80" i="3"/>
  <c r="C81" i="3" s="1"/>
  <c r="D80" i="3"/>
  <c r="E80" i="3"/>
  <c r="F80" i="3"/>
  <c r="G80" i="3"/>
  <c r="H80" i="3"/>
  <c r="I80" i="3"/>
  <c r="J80" i="3"/>
  <c r="K80" i="3"/>
  <c r="D81" i="3"/>
  <c r="E81" i="3"/>
  <c r="F81" i="3"/>
  <c r="G81" i="3"/>
  <c r="H81" i="3"/>
  <c r="I81" i="3"/>
  <c r="J81" i="3"/>
  <c r="K81" i="3"/>
  <c r="D82" i="3"/>
  <c r="E82" i="3"/>
  <c r="F82" i="3"/>
  <c r="H82" i="3"/>
  <c r="I82" i="3"/>
  <c r="J82" i="3"/>
  <c r="K82" i="3"/>
  <c r="E15" i="5" l="1"/>
  <c r="E20" i="5"/>
  <c r="E18" i="5"/>
  <c r="G14" i="5"/>
  <c r="D11" i="5"/>
  <c r="F6" i="5"/>
  <c r="E8" i="5"/>
  <c r="D20" i="5"/>
  <c r="D18" i="5"/>
  <c r="F14" i="5"/>
  <c r="D15" i="5"/>
  <c r="F8" i="5"/>
  <c r="G11" i="5"/>
  <c r="E6" i="5"/>
  <c r="D8" i="5"/>
  <c r="C20" i="5"/>
  <c r="G18" i="5"/>
  <c r="C18" i="5"/>
  <c r="E14" i="5"/>
  <c r="G15" i="5"/>
  <c r="E11" i="5"/>
  <c r="G6" i="5"/>
  <c r="F11" i="5"/>
  <c r="D6" i="5"/>
  <c r="H6" i="5" s="1"/>
  <c r="G8" i="5"/>
  <c r="F20" i="5"/>
  <c r="F18" i="5"/>
  <c r="D14" i="5"/>
  <c r="F15" i="5"/>
  <c r="F16" i="5"/>
  <c r="H16" i="5" s="1"/>
  <c r="B58" i="3"/>
  <c r="C33" i="3"/>
  <c r="B117" i="3"/>
  <c r="C120" i="3"/>
  <c r="C102" i="3"/>
  <c r="C109" i="3" s="1"/>
  <c r="B69" i="3"/>
  <c r="C58" i="3"/>
  <c r="C66" i="3" s="1"/>
  <c r="B118" i="3"/>
  <c r="B106" i="3"/>
  <c r="L43" i="3"/>
  <c r="B90" i="3"/>
  <c r="C119" i="3"/>
  <c r="B84" i="3"/>
  <c r="B87" i="3" s="1"/>
  <c r="C84" i="3"/>
  <c r="C91" i="3"/>
  <c r="L113" i="3"/>
  <c r="L114" i="3"/>
  <c r="L118" i="3"/>
  <c r="L119" i="3"/>
  <c r="L120" i="3"/>
  <c r="L98" i="3"/>
  <c r="H36" i="4" s="1"/>
  <c r="I36" i="4" s="1"/>
  <c r="C118" i="3"/>
  <c r="C117" i="3"/>
  <c r="L116" i="3"/>
  <c r="C116" i="3"/>
  <c r="C104" i="3"/>
  <c r="C106" i="3" s="1"/>
  <c r="L102" i="3"/>
  <c r="C94" i="3"/>
  <c r="C100" i="3" s="1"/>
  <c r="L86" i="3"/>
  <c r="L84" i="3"/>
  <c r="L112" i="3"/>
  <c r="L111" i="3"/>
  <c r="L99" i="3"/>
  <c r="B94" i="3"/>
  <c r="B100" i="3" s="1"/>
  <c r="L89" i="3"/>
  <c r="C87" i="3"/>
  <c r="L117" i="3"/>
  <c r="L109" i="3"/>
  <c r="L106" i="3"/>
  <c r="L100" i="3"/>
  <c r="L96" i="3"/>
  <c r="L83" i="3"/>
  <c r="L108" i="3"/>
  <c r="L94" i="3"/>
  <c r="L87" i="3"/>
  <c r="L110" i="3"/>
  <c r="L105" i="3"/>
  <c r="L104" i="3"/>
  <c r="L97" i="3"/>
  <c r="H34" i="4" s="1"/>
  <c r="I34" i="4" s="1"/>
  <c r="L93" i="3"/>
  <c r="L95" i="3"/>
  <c r="L91" i="3"/>
  <c r="L101" i="3"/>
  <c r="L90" i="3"/>
  <c r="L88" i="3"/>
  <c r="L85" i="3"/>
  <c r="L51" i="3"/>
  <c r="C73" i="3"/>
  <c r="C79" i="3" s="1"/>
  <c r="C85" i="3" s="1"/>
  <c r="C88" i="3" s="1"/>
  <c r="C46" i="3"/>
  <c r="C82" i="3"/>
  <c r="C70" i="3"/>
  <c r="C72" i="3" s="1"/>
  <c r="L79" i="3"/>
  <c r="C48" i="3"/>
  <c r="C50" i="3" s="1"/>
  <c r="C59" i="3" s="1"/>
  <c r="C67" i="3" s="1"/>
  <c r="C37" i="3"/>
  <c r="C75" i="3"/>
  <c r="L47" i="3"/>
  <c r="L69" i="3"/>
  <c r="L62" i="3"/>
  <c r="L35" i="3"/>
  <c r="L81" i="3"/>
  <c r="L52" i="3"/>
  <c r="B76" i="3"/>
  <c r="B102" i="3" s="1"/>
  <c r="B109" i="3" s="1"/>
  <c r="L67" i="3"/>
  <c r="L80" i="3"/>
  <c r="L56" i="3"/>
  <c r="L42" i="3"/>
  <c r="L74" i="3"/>
  <c r="L72" i="3"/>
  <c r="L71" i="3"/>
  <c r="B66" i="3"/>
  <c r="L53" i="3"/>
  <c r="B37" i="3"/>
  <c r="L30" i="3"/>
  <c r="B82" i="3"/>
  <c r="L78" i="3"/>
  <c r="B78" i="3"/>
  <c r="L70" i="3"/>
  <c r="C64" i="3"/>
  <c r="L63" i="3"/>
  <c r="B61" i="3"/>
  <c r="C53" i="3"/>
  <c r="B45" i="3"/>
  <c r="B46" i="3"/>
  <c r="B48" i="3" s="1"/>
  <c r="B64" i="3"/>
  <c r="B75" i="3" s="1"/>
  <c r="L58" i="3"/>
  <c r="B56" i="3"/>
  <c r="B96" i="3" s="1"/>
  <c r="L55" i="3"/>
  <c r="L82" i="3"/>
  <c r="L77" i="3"/>
  <c r="L59" i="3"/>
  <c r="L40" i="3"/>
  <c r="L36" i="3"/>
  <c r="L66" i="3"/>
  <c r="L60" i="3"/>
  <c r="L41" i="3"/>
  <c r="L34" i="3"/>
  <c r="L32" i="3"/>
  <c r="L31" i="3"/>
  <c r="L64" i="3"/>
  <c r="H44" i="4" s="1"/>
  <c r="L48" i="3"/>
  <c r="L46" i="3"/>
  <c r="L37" i="3"/>
  <c r="L29" i="3"/>
  <c r="L33" i="3"/>
  <c r="L76" i="3"/>
  <c r="B73" i="3"/>
  <c r="B79" i="3" s="1"/>
  <c r="B85" i="3" s="1"/>
  <c r="B88" i="3" s="1"/>
  <c r="B70" i="3"/>
  <c r="B72" i="3" s="1"/>
  <c r="L65" i="3"/>
  <c r="L54" i="3"/>
  <c r="L75" i="3"/>
  <c r="L73" i="3"/>
  <c r="L68" i="3"/>
  <c r="L61" i="3"/>
  <c r="H42" i="4" s="1"/>
  <c r="L57" i="3"/>
  <c r="C56" i="3"/>
  <c r="C96" i="3" s="1"/>
  <c r="L38" i="3"/>
  <c r="L50" i="3"/>
  <c r="L44" i="3"/>
  <c r="L39" i="3"/>
  <c r="L45" i="3"/>
  <c r="L49" i="3"/>
  <c r="M106" i="3"/>
  <c r="N106" i="3" s="1"/>
  <c r="O106" i="3" s="1"/>
  <c r="M105" i="3"/>
  <c r="N105" i="3" s="1"/>
  <c r="O105" i="3" s="1"/>
  <c r="O280" i="1"/>
  <c r="M280" i="1" s="1"/>
  <c r="K280" i="1"/>
  <c r="G280" i="1"/>
  <c r="N279" i="1"/>
  <c r="J279" i="1"/>
  <c r="F279" i="1"/>
  <c r="O268" i="1"/>
  <c r="M268" i="1" s="1"/>
  <c r="K268" i="1"/>
  <c r="G268" i="1"/>
  <c r="N267" i="1"/>
  <c r="J267" i="1"/>
  <c r="F267" i="1"/>
  <c r="O256" i="1"/>
  <c r="M256" i="1" s="1"/>
  <c r="K256" i="1"/>
  <c r="G256" i="1"/>
  <c r="N255" i="1"/>
  <c r="J255" i="1"/>
  <c r="F255" i="1"/>
  <c r="O244" i="1"/>
  <c r="M244" i="1" s="1"/>
  <c r="K244" i="1"/>
  <c r="G244" i="1"/>
  <c r="N243" i="1"/>
  <c r="J243" i="1"/>
  <c r="F243" i="1"/>
  <c r="O232" i="1"/>
  <c r="M232" i="1" s="1"/>
  <c r="K232" i="1"/>
  <c r="G232" i="1"/>
  <c r="N231" i="1"/>
  <c r="J231" i="1"/>
  <c r="F231" i="1"/>
  <c r="O220" i="1"/>
  <c r="K220" i="1"/>
  <c r="G220" i="1"/>
  <c r="N219" i="1"/>
  <c r="J219" i="1"/>
  <c r="F219" i="1"/>
  <c r="O208" i="1"/>
  <c r="M208" i="1" s="1"/>
  <c r="K208" i="1"/>
  <c r="G208" i="1"/>
  <c r="N207" i="1"/>
  <c r="J207" i="1"/>
  <c r="F207" i="1"/>
  <c r="O196" i="1"/>
  <c r="M196" i="1" s="1"/>
  <c r="K196" i="1"/>
  <c r="G196" i="1"/>
  <c r="N195" i="1"/>
  <c r="J195" i="1"/>
  <c r="F195" i="1"/>
  <c r="K160" i="1"/>
  <c r="J159" i="1"/>
  <c r="O88" i="1"/>
  <c r="M88" i="1" s="1"/>
  <c r="K88" i="1"/>
  <c r="N87" i="1"/>
  <c r="J87" i="1"/>
  <c r="O76" i="1"/>
  <c r="M76" i="1" s="1"/>
  <c r="K76" i="1"/>
  <c r="N75" i="1"/>
  <c r="J75" i="1"/>
  <c r="O64" i="1"/>
  <c r="M64" i="1" s="1"/>
  <c r="N63" i="1"/>
  <c r="O28" i="1"/>
  <c r="M28" i="1" s="1"/>
  <c r="K28" i="1"/>
  <c r="N27" i="1"/>
  <c r="J27" i="1"/>
  <c r="H14" i="5" l="1"/>
  <c r="K34" i="4"/>
  <c r="M34" i="4" s="1"/>
  <c r="H33" i="4"/>
  <c r="I33" i="4" s="1"/>
  <c r="K36" i="4"/>
  <c r="M36" i="4" s="1"/>
  <c r="H37" i="4"/>
  <c r="I37" i="4" s="1"/>
  <c r="H49" i="4"/>
  <c r="H15" i="5"/>
  <c r="K246" i="1"/>
  <c r="M81" i="3" s="1"/>
  <c r="N81" i="3" s="1"/>
  <c r="K270" i="1"/>
  <c r="M87" i="3" s="1"/>
  <c r="N87" i="3" s="1"/>
  <c r="H11" i="5"/>
  <c r="H20" i="5"/>
  <c r="H8" i="5"/>
  <c r="O270" i="1"/>
  <c r="M88" i="3" s="1"/>
  <c r="N88" i="3" s="1"/>
  <c r="O88" i="3" s="1"/>
  <c r="H18" i="5"/>
  <c r="B50" i="3"/>
  <c r="B59" i="3" s="1"/>
  <c r="B67" i="3" s="1"/>
  <c r="B53" i="3"/>
  <c r="H51" i="4"/>
  <c r="O222" i="1"/>
  <c r="M76" i="3" s="1"/>
  <c r="N76" i="3" s="1"/>
  <c r="O81" i="3"/>
  <c r="M98" i="3"/>
  <c r="N98" i="3" s="1"/>
  <c r="O98" i="3" s="1"/>
  <c r="H48" i="4"/>
  <c r="K30" i="1"/>
  <c r="M30" i="3" s="1"/>
  <c r="H40" i="4"/>
  <c r="H31" i="4"/>
  <c r="H30" i="4"/>
  <c r="O282" i="1"/>
  <c r="M91" i="3" s="1"/>
  <c r="N91" i="3" s="1"/>
  <c r="O91" i="3" s="1"/>
  <c r="O258" i="1"/>
  <c r="M85" i="3" s="1"/>
  <c r="N85" i="3" s="1"/>
  <c r="O85" i="3" s="1"/>
  <c r="M220" i="1"/>
  <c r="K222" i="1"/>
  <c r="M75" i="3" s="1"/>
  <c r="N75" i="3" s="1"/>
  <c r="O75" i="3" s="1"/>
  <c r="K198" i="1"/>
  <c r="M69" i="3" s="1"/>
  <c r="K90" i="1"/>
  <c r="M45" i="3" s="1"/>
  <c r="N45" i="3" s="1"/>
  <c r="O45" i="3" s="1"/>
  <c r="O78" i="1"/>
  <c r="O90" i="1"/>
  <c r="M46" i="3" s="1"/>
  <c r="N46" i="3" s="1"/>
  <c r="O46" i="3" s="1"/>
  <c r="O66" i="1"/>
  <c r="M40" i="3" s="1"/>
  <c r="G198" i="1"/>
  <c r="M68" i="3" s="1"/>
  <c r="N68" i="3" s="1"/>
  <c r="O68" i="3" s="1"/>
  <c r="O210" i="1"/>
  <c r="M73" i="3" s="1"/>
  <c r="G222" i="1"/>
  <c r="M74" i="3" s="1"/>
  <c r="N74" i="3" s="1"/>
  <c r="O74" i="3" s="1"/>
  <c r="G234" i="1"/>
  <c r="M77" i="3" s="1"/>
  <c r="N77" i="3" s="1"/>
  <c r="O77" i="3" s="1"/>
  <c r="O246" i="1"/>
  <c r="M82" i="3" s="1"/>
  <c r="N82" i="3" s="1"/>
  <c r="O82" i="3" s="1"/>
  <c r="O30" i="1"/>
  <c r="M31" i="3" s="1"/>
  <c r="O198" i="1"/>
  <c r="M70" i="3" s="1"/>
  <c r="N70" i="3" s="1"/>
  <c r="O70" i="3" s="1"/>
  <c r="K234" i="1"/>
  <c r="M78" i="3" s="1"/>
  <c r="K258" i="1"/>
  <c r="M84" i="3" s="1"/>
  <c r="N84" i="3" s="1"/>
  <c r="O84" i="3" s="1"/>
  <c r="K282" i="1"/>
  <c r="M90" i="3" s="1"/>
  <c r="N90" i="3" s="1"/>
  <c r="O90" i="3" s="1"/>
  <c r="K162" i="1"/>
  <c r="M61" i="3" s="1"/>
  <c r="G210" i="1"/>
  <c r="M71" i="3" s="1"/>
  <c r="N71" i="3" s="1"/>
  <c r="O71" i="3" s="1"/>
  <c r="K210" i="1"/>
  <c r="M72" i="3" s="1"/>
  <c r="N72" i="3" s="1"/>
  <c r="O72" i="3" s="1"/>
  <c r="O234" i="1"/>
  <c r="M79" i="3" s="1"/>
  <c r="G246" i="1"/>
  <c r="M80" i="3" s="1"/>
  <c r="N80" i="3" s="1"/>
  <c r="O80" i="3" s="1"/>
  <c r="K78" i="1"/>
  <c r="M42" i="3" s="1"/>
  <c r="N42" i="3" s="1"/>
  <c r="O42" i="3" s="1"/>
  <c r="G258" i="1"/>
  <c r="M83" i="3" s="1"/>
  <c r="G270" i="1"/>
  <c r="M86" i="3" s="1"/>
  <c r="N86" i="3" s="1"/>
  <c r="O86" i="3" s="1"/>
  <c r="G282" i="1"/>
  <c r="M89" i="3" s="1"/>
  <c r="G51" i="4"/>
  <c r="M37" i="4" l="1"/>
  <c r="K37" i="4"/>
  <c r="K33" i="4"/>
  <c r="M33" i="4" s="1"/>
  <c r="O87" i="3"/>
  <c r="O76" i="3"/>
  <c r="N69" i="3"/>
  <c r="O69" i="3" s="1"/>
  <c r="N89" i="3"/>
  <c r="O89" i="3" s="1"/>
  <c r="N83" i="3"/>
  <c r="O83" i="3" s="1"/>
  <c r="N78" i="3"/>
  <c r="O78" i="3" s="1"/>
  <c r="N61" i="3"/>
  <c r="O61" i="3" s="1"/>
  <c r="N30" i="3"/>
  <c r="O30" i="3" s="1"/>
  <c r="N79" i="3"/>
  <c r="O79" i="3" s="1"/>
  <c r="N73" i="3"/>
  <c r="O73" i="3" s="1"/>
  <c r="N40" i="3"/>
  <c r="O40" i="3" s="1"/>
  <c r="N31" i="3"/>
  <c r="O31" i="3" s="1"/>
  <c r="G460" i="1"/>
  <c r="F459" i="1"/>
  <c r="G462" i="1" l="1"/>
  <c r="I51" i="4"/>
  <c r="K51" i="4" s="1"/>
  <c r="M51" i="4" s="1"/>
  <c r="E460" i="1"/>
  <c r="J4" i="4"/>
  <c r="M2" i="4"/>
  <c r="J2" i="4"/>
  <c r="G38" i="4" l="1"/>
  <c r="I38" i="4" s="1"/>
  <c r="G31" i="4"/>
  <c r="H19" i="3"/>
  <c r="G44" i="4"/>
  <c r="K38" i="4" l="1"/>
  <c r="M38" i="4" s="1"/>
  <c r="G45" i="4"/>
  <c r="G39" i="4"/>
  <c r="G50" i="4"/>
  <c r="I50" i="4" s="1"/>
  <c r="G49" i="4"/>
  <c r="G48" i="4"/>
  <c r="G47" i="4"/>
  <c r="G46" i="4"/>
  <c r="I46" i="4" s="1"/>
  <c r="G43" i="4"/>
  <c r="G42" i="4"/>
  <c r="G41" i="4"/>
  <c r="G40" i="4"/>
  <c r="G30" i="4"/>
  <c r="H22" i="4"/>
  <c r="D22" i="4"/>
  <c r="B22" i="4"/>
  <c r="H21" i="4"/>
  <c r="G21" i="4"/>
  <c r="D21" i="4"/>
  <c r="C21" i="4"/>
  <c r="D20" i="4"/>
  <c r="B20" i="4"/>
  <c r="H19" i="4"/>
  <c r="F19" i="4"/>
  <c r="D19" i="4"/>
  <c r="B19" i="4"/>
  <c r="K46" i="4" l="1"/>
  <c r="M46" i="4" s="1"/>
  <c r="K50" i="4"/>
  <c r="M50" i="4" s="1"/>
  <c r="I42" i="4"/>
  <c r="B20" i="3"/>
  <c r="D20" i="3"/>
  <c r="C21" i="3"/>
  <c r="D21" i="3"/>
  <c r="D19" i="3"/>
  <c r="D22" i="3"/>
  <c r="H22" i="3"/>
  <c r="H21" i="3"/>
  <c r="G21" i="3"/>
  <c r="B22" i="3"/>
  <c r="F19" i="3"/>
  <c r="B19" i="3"/>
  <c r="I48" i="4" l="1"/>
  <c r="K48" i="4" s="1"/>
  <c r="M48" i="4" s="1"/>
  <c r="I44" i="4"/>
  <c r="K42" i="4"/>
  <c r="M42" i="4" s="1"/>
  <c r="I40" i="4"/>
  <c r="I31" i="4"/>
  <c r="I30" i="4"/>
  <c r="N5" i="1"/>
  <c r="O448" i="1"/>
  <c r="M448" i="1" s="1"/>
  <c r="K448" i="1"/>
  <c r="I448" i="1" s="1"/>
  <c r="G448" i="1"/>
  <c r="N447" i="1"/>
  <c r="J447" i="1"/>
  <c r="F447" i="1"/>
  <c r="K436" i="1"/>
  <c r="G436" i="1"/>
  <c r="J435" i="1"/>
  <c r="F435" i="1"/>
  <c r="K424" i="1"/>
  <c r="G424" i="1"/>
  <c r="J423" i="1"/>
  <c r="F423" i="1"/>
  <c r="K412" i="1"/>
  <c r="G412" i="1"/>
  <c r="J411" i="1"/>
  <c r="F411" i="1"/>
  <c r="K376" i="1"/>
  <c r="G376" i="1"/>
  <c r="J375" i="1"/>
  <c r="F375" i="1"/>
  <c r="K388" i="1"/>
  <c r="G388" i="1"/>
  <c r="J387" i="1"/>
  <c r="F387" i="1"/>
  <c r="K400" i="1"/>
  <c r="G400" i="1"/>
  <c r="J399" i="1"/>
  <c r="F399" i="1"/>
  <c r="G450" i="1" l="1"/>
  <c r="K30" i="4"/>
  <c r="M30" i="4" s="1"/>
  <c r="K44" i="4"/>
  <c r="M44" i="4" s="1"/>
  <c r="K31" i="4"/>
  <c r="M31" i="4" s="1"/>
  <c r="K40" i="4"/>
  <c r="M40" i="4" s="1"/>
  <c r="K438" i="1"/>
  <c r="M120" i="3" s="1"/>
  <c r="N120" i="3" s="1"/>
  <c r="O120" i="3" s="1"/>
  <c r="K426" i="1"/>
  <c r="M119" i="3" s="1"/>
  <c r="N119" i="3" s="1"/>
  <c r="O119" i="3" s="1"/>
  <c r="K414" i="1"/>
  <c r="M118" i="3" s="1"/>
  <c r="K378" i="1"/>
  <c r="M109" i="3" s="1"/>
  <c r="K390" i="1"/>
  <c r="M116" i="3" s="1"/>
  <c r="N116" i="3" s="1"/>
  <c r="O116" i="3" s="1"/>
  <c r="K402" i="1"/>
  <c r="M117" i="3" s="1"/>
  <c r="E448" i="1"/>
  <c r="O450" i="1"/>
  <c r="K450" i="1"/>
  <c r="G402" i="1"/>
  <c r="M111" i="3" s="1"/>
  <c r="G390" i="1"/>
  <c r="M110" i="3" s="1"/>
  <c r="N110" i="3" s="1"/>
  <c r="O110" i="3" s="1"/>
  <c r="G378" i="1"/>
  <c r="M108" i="3" s="1"/>
  <c r="G414" i="1"/>
  <c r="M112" i="3" s="1"/>
  <c r="G426" i="1"/>
  <c r="M113" i="3" s="1"/>
  <c r="G438" i="1"/>
  <c r="M114" i="3" s="1"/>
  <c r="N112" i="3" l="1"/>
  <c r="O112" i="3" s="1"/>
  <c r="N118" i="3"/>
  <c r="O118" i="3" s="1"/>
  <c r="N111" i="3"/>
  <c r="O111" i="3" s="1"/>
  <c r="N114" i="3"/>
  <c r="O114" i="3" s="1"/>
  <c r="N113" i="3"/>
  <c r="O113" i="3" s="1"/>
  <c r="N117" i="3"/>
  <c r="O117" i="3" s="1"/>
  <c r="N109" i="3"/>
  <c r="O109" i="3" s="1"/>
  <c r="N108" i="3"/>
  <c r="O108" i="3" s="1"/>
  <c r="M102" i="3"/>
  <c r="M103" i="3"/>
  <c r="M101" i="3"/>
  <c r="M104" i="3"/>
  <c r="D28" i="3"/>
  <c r="D27" i="3"/>
  <c r="D26" i="3"/>
  <c r="H28" i="3"/>
  <c r="D9" i="5" s="1"/>
  <c r="I28" i="3"/>
  <c r="E9" i="5" s="1"/>
  <c r="J28" i="3"/>
  <c r="F9" i="5" s="1"/>
  <c r="K28" i="3"/>
  <c r="G9" i="5" s="1"/>
  <c r="K27" i="3"/>
  <c r="G10" i="5" s="1"/>
  <c r="J27" i="3"/>
  <c r="F10" i="5" s="1"/>
  <c r="I27" i="3"/>
  <c r="E10" i="5" s="1"/>
  <c r="H27" i="3"/>
  <c r="D10" i="5" s="1"/>
  <c r="G27" i="3"/>
  <c r="F28" i="3"/>
  <c r="F27" i="3"/>
  <c r="E28" i="3"/>
  <c r="E27" i="3"/>
  <c r="K26" i="3"/>
  <c r="G7" i="5" s="1"/>
  <c r="J26" i="3"/>
  <c r="F7" i="5" s="1"/>
  <c r="I26" i="3"/>
  <c r="E7" i="5" s="1"/>
  <c r="H26" i="3"/>
  <c r="D7" i="5" s="1"/>
  <c r="G26" i="3"/>
  <c r="F26" i="3"/>
  <c r="E26" i="3"/>
  <c r="C26" i="3"/>
  <c r="C27" i="3" s="1"/>
  <c r="C36" i="3" s="1"/>
  <c r="C39" i="3" s="1"/>
  <c r="C42" i="3" s="1"/>
  <c r="B26" i="3"/>
  <c r="B28" i="3" s="1"/>
  <c r="B31" i="3" s="1"/>
  <c r="B34" i="3" s="1"/>
  <c r="B40" i="3" s="1"/>
  <c r="H9" i="5" l="1"/>
  <c r="H10" i="5"/>
  <c r="H7" i="5"/>
  <c r="N102" i="3"/>
  <c r="O102" i="3" s="1"/>
  <c r="N104" i="3"/>
  <c r="O104" i="3" s="1"/>
  <c r="N101" i="3"/>
  <c r="O101" i="3" s="1"/>
  <c r="N103" i="3"/>
  <c r="O103" i="3" s="1"/>
  <c r="C28" i="3"/>
  <c r="C31" i="3" s="1"/>
  <c r="C34" i="3" s="1"/>
  <c r="C40" i="3" s="1"/>
  <c r="L27" i="3"/>
  <c r="L26" i="3"/>
  <c r="B27" i="3"/>
  <c r="B36" i="3" s="1"/>
  <c r="B39" i="3" s="1"/>
  <c r="B42" i="3" s="1"/>
  <c r="L28" i="3"/>
  <c r="H3" i="5" l="1"/>
  <c r="H47" i="4"/>
  <c r="I47" i="4" s="1"/>
  <c r="K47" i="4" s="1"/>
  <c r="M47" i="4" s="1"/>
  <c r="H39" i="4"/>
  <c r="I39" i="4" s="1"/>
  <c r="K39" i="4" s="1"/>
  <c r="M39" i="4" s="1"/>
  <c r="H45" i="4"/>
  <c r="I45" i="4" s="1"/>
  <c r="K45" i="4" s="1"/>
  <c r="M45" i="4" s="1"/>
  <c r="H43" i="4"/>
  <c r="I43" i="4" s="1"/>
  <c r="K43" i="4" s="1"/>
  <c r="M43" i="4" s="1"/>
  <c r="H41" i="4"/>
  <c r="I41" i="4" s="1"/>
  <c r="I49" i="4"/>
  <c r="K49" i="4" s="1"/>
  <c r="M49" i="4" s="1"/>
  <c r="O184" i="1"/>
  <c r="O172" i="1"/>
  <c r="M172" i="1" s="1"/>
  <c r="O148" i="1"/>
  <c r="M148" i="1" s="1"/>
  <c r="O136" i="1"/>
  <c r="M136" i="1" s="1"/>
  <c r="O124" i="1"/>
  <c r="M124" i="1" s="1"/>
  <c r="O52" i="1"/>
  <c r="M52" i="1" s="1"/>
  <c r="O40" i="1"/>
  <c r="M40" i="1" s="1"/>
  <c r="K41" i="4" l="1"/>
  <c r="M184" i="1"/>
  <c r="M41" i="4" l="1"/>
  <c r="K52" i="1"/>
  <c r="G52" i="1"/>
  <c r="N51" i="1"/>
  <c r="J51" i="1"/>
  <c r="F51" i="1"/>
  <c r="K54" i="1" l="1"/>
  <c r="M36" i="3" s="1"/>
  <c r="G54" i="1"/>
  <c r="M35" i="3" s="1"/>
  <c r="N35" i="3" s="1"/>
  <c r="O35" i="3" s="1"/>
  <c r="O54" i="1"/>
  <c r="M37" i="3" s="1"/>
  <c r="N37" i="3" s="1"/>
  <c r="O37" i="3" s="1"/>
  <c r="N36" i="3" l="1"/>
  <c r="O36" i="3" s="1"/>
  <c r="F27" i="1"/>
  <c r="N15" i="1"/>
  <c r="J15" i="1"/>
  <c r="F15" i="1"/>
  <c r="J111" i="1"/>
  <c r="F111" i="1"/>
  <c r="F159" i="1"/>
  <c r="J99" i="1"/>
  <c r="F99" i="1"/>
  <c r="N171" i="1"/>
  <c r="O174" i="1" s="1"/>
  <c r="M64" i="3" s="1"/>
  <c r="N64" i="3" s="1"/>
  <c r="O64" i="3" s="1"/>
  <c r="J171" i="1"/>
  <c r="F171" i="1"/>
  <c r="N135" i="1"/>
  <c r="J135" i="1"/>
  <c r="F135" i="1"/>
  <c r="J63" i="1"/>
  <c r="F63" i="1"/>
  <c r="F87" i="1"/>
  <c r="F75" i="1"/>
  <c r="N39" i="1"/>
  <c r="J39" i="1"/>
  <c r="F39" i="1"/>
  <c r="N183" i="1"/>
  <c r="O186" i="1" s="1"/>
  <c r="M67" i="3" s="1"/>
  <c r="J183" i="1"/>
  <c r="F183" i="1"/>
  <c r="N123" i="1"/>
  <c r="J123" i="1"/>
  <c r="F123" i="1"/>
  <c r="N147" i="1"/>
  <c r="O150" i="1" s="1"/>
  <c r="M59" i="3" s="1"/>
  <c r="N59" i="3" s="1"/>
  <c r="O59" i="3" s="1"/>
  <c r="J147" i="1"/>
  <c r="F147" i="1"/>
  <c r="G16" i="1"/>
  <c r="K16" i="1"/>
  <c r="O16" i="1"/>
  <c r="N67" i="3" l="1"/>
  <c r="O67" i="3" s="1"/>
  <c r="M16" i="1"/>
  <c r="K18" i="1"/>
  <c r="O18" i="1"/>
  <c r="G18" i="1"/>
  <c r="K172" i="1"/>
  <c r="G172" i="1"/>
  <c r="K136" i="1"/>
  <c r="G136" i="1"/>
  <c r="G138" i="1" s="1"/>
  <c r="M54" i="3" s="1"/>
  <c r="N54" i="3" s="1"/>
  <c r="O54" i="3" s="1"/>
  <c r="K64" i="1"/>
  <c r="G64" i="1"/>
  <c r="G88" i="1"/>
  <c r="G76" i="1"/>
  <c r="K40" i="1"/>
  <c r="G40" i="1"/>
  <c r="K184" i="1"/>
  <c r="G184" i="1"/>
  <c r="K124" i="1"/>
  <c r="G124" i="1"/>
  <c r="K148" i="1"/>
  <c r="G148" i="1"/>
  <c r="G28" i="1"/>
  <c r="K112" i="1"/>
  <c r="G112" i="1"/>
  <c r="M28" i="3" l="1"/>
  <c r="M26" i="3"/>
  <c r="N26" i="3" s="1"/>
  <c r="O26" i="3" s="1"/>
  <c r="M27" i="3"/>
  <c r="N27" i="3" s="1"/>
  <c r="O27" i="3" s="1"/>
  <c r="K126" i="1"/>
  <c r="M52" i="3" s="1"/>
  <c r="N52" i="3" s="1"/>
  <c r="O52" i="3" s="1"/>
  <c r="G174" i="1"/>
  <c r="M62" i="3" s="1"/>
  <c r="M99" i="3"/>
  <c r="N99" i="3" s="1"/>
  <c r="O99" i="3" s="1"/>
  <c r="K186" i="1"/>
  <c r="M66" i="3" s="1"/>
  <c r="N66" i="3" s="1"/>
  <c r="O66" i="3" s="1"/>
  <c r="K138" i="1"/>
  <c r="M55" i="3" s="1"/>
  <c r="N55" i="3" s="1"/>
  <c r="O55" i="3" s="1"/>
  <c r="M96" i="3"/>
  <c r="N96" i="3" s="1"/>
  <c r="O96" i="3" s="1"/>
  <c r="O42" i="1"/>
  <c r="G66" i="1"/>
  <c r="M38" i="3" s="1"/>
  <c r="N38" i="3" s="1"/>
  <c r="O38" i="3" s="1"/>
  <c r="O126" i="1"/>
  <c r="M53" i="3" s="1"/>
  <c r="N53" i="3" s="1"/>
  <c r="O53" i="3" s="1"/>
  <c r="G90" i="1"/>
  <c r="M44" i="3" s="1"/>
  <c r="N44" i="3" s="1"/>
  <c r="O44" i="3" s="1"/>
  <c r="K174" i="1"/>
  <c r="M63" i="3" s="1"/>
  <c r="N63" i="3" s="1"/>
  <c r="O63" i="3" s="1"/>
  <c r="M100" i="3"/>
  <c r="N100" i="3" s="1"/>
  <c r="O100" i="3" s="1"/>
  <c r="K114" i="1"/>
  <c r="M50" i="3" s="1"/>
  <c r="N50" i="3" s="1"/>
  <c r="O50" i="3" s="1"/>
  <c r="G150" i="1"/>
  <c r="M57" i="3" s="1"/>
  <c r="N57" i="3" s="1"/>
  <c r="O57" i="3" s="1"/>
  <c r="G78" i="1"/>
  <c r="M41" i="3" s="1"/>
  <c r="N41" i="3" s="1"/>
  <c r="O41" i="3" s="1"/>
  <c r="O138" i="1"/>
  <c r="M56" i="3" s="1"/>
  <c r="K150" i="1"/>
  <c r="M58" i="3" s="1"/>
  <c r="K66" i="1"/>
  <c r="M39" i="3" s="1"/>
  <c r="N39" i="3" s="1"/>
  <c r="O39" i="3" s="1"/>
  <c r="K42" i="1"/>
  <c r="M33" i="3" s="1"/>
  <c r="N33" i="3" s="1"/>
  <c r="O33" i="3" s="1"/>
  <c r="M94" i="3"/>
  <c r="N94" i="3" s="1"/>
  <c r="O94" i="3" s="1"/>
  <c r="M97" i="3"/>
  <c r="M93" i="3"/>
  <c r="G42" i="1"/>
  <c r="M32" i="3" s="1"/>
  <c r="N32" i="3" s="1"/>
  <c r="O32" i="3" s="1"/>
  <c r="G186" i="1"/>
  <c r="M65" i="3" s="1"/>
  <c r="N65" i="3" s="1"/>
  <c r="O65" i="3" s="1"/>
  <c r="G126" i="1"/>
  <c r="M51" i="3" s="1"/>
  <c r="N51" i="3" s="1"/>
  <c r="O51" i="3" s="1"/>
  <c r="G30" i="1"/>
  <c r="M29" i="3" s="1"/>
  <c r="N29" i="3" s="1"/>
  <c r="O29" i="3" s="1"/>
  <c r="G114" i="1"/>
  <c r="M49" i="3" s="1"/>
  <c r="N49" i="3" s="1"/>
  <c r="O49" i="3" s="1"/>
  <c r="G160" i="1"/>
  <c r="K100" i="1"/>
  <c r="G100" i="1"/>
  <c r="M95" i="3" l="1"/>
  <c r="N95" i="3" s="1"/>
  <c r="O95" i="3" s="1"/>
  <c r="H103" i="3"/>
  <c r="L103" i="3" s="1"/>
  <c r="H35" i="4" s="1"/>
  <c r="I35" i="4" s="1"/>
  <c r="N58" i="3"/>
  <c r="O58" i="3" s="1"/>
  <c r="N4" i="1"/>
  <c r="N97" i="3"/>
  <c r="O97" i="3" s="1"/>
  <c r="N93" i="3"/>
  <c r="O93" i="3" s="1"/>
  <c r="N62" i="3"/>
  <c r="O62" i="3" s="1"/>
  <c r="N28" i="3"/>
  <c r="O28" i="3" s="1"/>
  <c r="N56" i="3"/>
  <c r="O56" i="3" s="1"/>
  <c r="M34" i="3"/>
  <c r="N34" i="3" s="1"/>
  <c r="O34" i="3" s="1"/>
  <c r="G102" i="1"/>
  <c r="M47" i="3" s="1"/>
  <c r="N47" i="3" s="1"/>
  <c r="O47" i="3" s="1"/>
  <c r="K102" i="1"/>
  <c r="M48" i="3" s="1"/>
  <c r="N48" i="3" s="1"/>
  <c r="O48" i="3" s="1"/>
  <c r="G162" i="1"/>
  <c r="M60" i="3" s="1"/>
  <c r="N60" i="3" s="1"/>
  <c r="O60" i="3" s="1"/>
  <c r="K35" i="4" l="1"/>
  <c r="M35" i="4" s="1"/>
  <c r="M6" i="3"/>
  <c r="M4" i="3" s="1"/>
  <c r="M12" i="3"/>
  <c r="M8" i="3" s="1"/>
  <c r="M10" i="3" s="1"/>
  <c r="N2" i="1"/>
  <c r="H27" i="4" l="1"/>
  <c r="M6" i="4" s="1"/>
  <c r="M4" i="4" s="1"/>
  <c r="K27" i="4" l="1"/>
  <c r="M10" i="4" s="1"/>
  <c r="I27" i="4"/>
  <c r="M12" i="4" s="1"/>
  <c r="M27" i="4" l="1"/>
  <c r="M8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Davide Fraccavento</author>
  </authors>
  <commentList>
    <comment ref="J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Inserire il recapito della persona di riferimento per il ritiro delle consegne</t>
        </r>
      </text>
    </comment>
    <comment ref="I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Inserire note per la consegna (giorni/orari)</t>
        </r>
      </text>
    </comment>
  </commentList>
</comments>
</file>

<file path=xl/sharedStrings.xml><?xml version="1.0" encoding="utf-8"?>
<sst xmlns="http://schemas.openxmlformats.org/spreadsheetml/2006/main" count="1274" uniqueCount="206">
  <si>
    <t>XS</t>
  </si>
  <si>
    <t>S</t>
  </si>
  <si>
    <t>M</t>
  </si>
  <si>
    <t>L</t>
  </si>
  <si>
    <t>XL</t>
  </si>
  <si>
    <t>LA LEVA CALCISTICA DEL '68</t>
  </si>
  <si>
    <t>pvp consigliato</t>
  </si>
  <si>
    <t>prezzo d'acquisto</t>
  </si>
  <si>
    <t>TOT pz</t>
  </si>
  <si>
    <t>TOT €</t>
  </si>
  <si>
    <t>SMISURATA PREGHIERA</t>
  </si>
  <si>
    <t>F. DE GREGORI</t>
  </si>
  <si>
    <t>F. DE ANDRE'</t>
  </si>
  <si>
    <t>SCONTO BOTTEGA</t>
  </si>
  <si>
    <t>promo10*</t>
  </si>
  <si>
    <t xml:space="preserve"> </t>
  </si>
  <si>
    <t>BANDABARDO'</t>
  </si>
  <si>
    <t>SEMPRE ALLEGRI</t>
  </si>
  <si>
    <t>RINO GAETANO</t>
  </si>
  <si>
    <t>ESCLUSO IL CANE</t>
  </si>
  <si>
    <t>NOVITA'</t>
  </si>
  <si>
    <t>I'M ORGANIC</t>
  </si>
  <si>
    <t>GAGARIN</t>
  </si>
  <si>
    <t>BEPPEANNA</t>
  </si>
  <si>
    <t>COD  04DG</t>
  </si>
  <si>
    <t>COD 03BB</t>
  </si>
  <si>
    <t>COD 05RG</t>
  </si>
  <si>
    <t>COD 01BB</t>
  </si>
  <si>
    <t>COD JAM04</t>
  </si>
  <si>
    <t>LINEA ПРАВО</t>
  </si>
  <si>
    <t>BIANCA</t>
  </si>
  <si>
    <t>NERA</t>
  </si>
  <si>
    <t>GIALLA</t>
  </si>
  <si>
    <t>LINEA EXTRA TRACK</t>
  </si>
  <si>
    <t>I CAN CHANGE THE WORLD</t>
  </si>
  <si>
    <t>AMICO FRAGILE</t>
  </si>
  <si>
    <t>UNISEX</t>
  </si>
  <si>
    <t>BLU</t>
  </si>
  <si>
    <t>AZZURRA</t>
  </si>
  <si>
    <t>GRIGIA</t>
  </si>
  <si>
    <t>tipo</t>
  </si>
  <si>
    <t>codice</t>
  </si>
  <si>
    <t>descrizione</t>
  </si>
  <si>
    <t>colore t-shirt</t>
  </si>
  <si>
    <t>colore stampa</t>
  </si>
  <si>
    <t>COD 03GU</t>
  </si>
  <si>
    <t>COD 01DAbis</t>
  </si>
  <si>
    <t>BIMBI</t>
  </si>
  <si>
    <t>VERDE</t>
  </si>
  <si>
    <t>LE MAGLIETTE DI PIETRO</t>
  </si>
  <si>
    <t>YO HO</t>
  </si>
  <si>
    <t>GALEONE</t>
  </si>
  <si>
    <t>COD PT01</t>
  </si>
  <si>
    <t>COD  PT02</t>
  </si>
  <si>
    <t xml:space="preserve"> COD  ES01</t>
  </si>
  <si>
    <t>COD  06DA</t>
  </si>
  <si>
    <t>COD  01BB</t>
  </si>
  <si>
    <t>COD  EXSTE</t>
  </si>
  <si>
    <t>LA LEVA CALCISTICA DEL 68</t>
  </si>
  <si>
    <t>UN MATTO</t>
  </si>
  <si>
    <t>MAGNETI</t>
  </si>
  <si>
    <t>PEACE</t>
  </si>
  <si>
    <t>PRIDE</t>
  </si>
  <si>
    <t>LOVE</t>
  </si>
  <si>
    <t>MGNT</t>
  </si>
  <si>
    <t>PZ</t>
  </si>
  <si>
    <t>4--5</t>
  </si>
  <si>
    <t>7--8</t>
  </si>
  <si>
    <t>9--10</t>
  </si>
  <si>
    <t>0--1</t>
  </si>
  <si>
    <t>2--3</t>
  </si>
  <si>
    <t>6--7</t>
  </si>
  <si>
    <t>12--13</t>
  </si>
  <si>
    <t>TOT PEZZI T-SHIRT</t>
  </si>
  <si>
    <t>RAGIONE SOCIALE</t>
  </si>
  <si>
    <t>INDIRIZZO FATTURAZIONE</t>
  </si>
  <si>
    <t>CODICE UNIVOCO</t>
  </si>
  <si>
    <t xml:space="preserve">TEL: </t>
  </si>
  <si>
    <t xml:space="preserve">NOTE: </t>
  </si>
  <si>
    <t>CONDIZIONI DI FORNITURA</t>
  </si>
  <si>
    <t>Sconto 40%                       su pvp iva escl.</t>
  </si>
  <si>
    <t>*promo10 valida solo su acquisti relativi a                           t-shirt unisex di colore azzurro o giallo                                   con q.tà minima di 10 pz per grafica</t>
  </si>
  <si>
    <t xml:space="preserve">  </t>
  </si>
  <si>
    <t xml:space="preserve">LA BOTTEGA SOLIDALE S.C.S. A R.L.  </t>
  </si>
  <si>
    <t>Servizio clienti: opress@bottegasolidale.it</t>
  </si>
  <si>
    <t>del</t>
  </si>
  <si>
    <t>P.IVA:</t>
  </si>
  <si>
    <t>DESTINAZIONE MERCE</t>
  </si>
  <si>
    <t>Sede legale:                                                                                                    Piazza della Vittoria 7/14 - 16121 Genova                               Sede operativa:                                                                                             Piazza Embriaci 4/1 16123 Genova - tel 010265828                     CF e P.IVA 03479860102 REA 349215                                             PEC: fatturazionelbs@pec.it                                                                      Codice Univoco: 6EWHWLT</t>
  </si>
  <si>
    <t>n° colli</t>
  </si>
  <si>
    <t>peso</t>
  </si>
  <si>
    <t>imponibile</t>
  </si>
  <si>
    <t>totale pezzi</t>
  </si>
  <si>
    <t>tot € imponibile</t>
  </si>
  <si>
    <t>tot € iva 22%</t>
  </si>
  <si>
    <t>di cui IVA 22%</t>
  </si>
  <si>
    <t>tot valore merce</t>
  </si>
  <si>
    <t>DOCUMENTO       DI                          TRASPORTO</t>
  </si>
  <si>
    <t>CORRIERE</t>
  </si>
  <si>
    <t>tot PZ</t>
  </si>
  <si>
    <t>MAGNETE LINEA RAINBOW</t>
  </si>
  <si>
    <t>COD 04DG old</t>
  </si>
  <si>
    <t>MAGNETE</t>
  </si>
  <si>
    <t>FIRMA CORRIERE PER RITIRO SPEDIZIONE</t>
  </si>
  <si>
    <t>______________________</t>
  </si>
  <si>
    <t>FIRMA CLIENTE PER AVVENUTA CONSEGNA</t>
  </si>
  <si>
    <t>DDT n°</t>
  </si>
  <si>
    <t>valore totale merce</t>
  </si>
  <si>
    <t>&gt;              &gt;</t>
  </si>
  <si>
    <t>OP41</t>
  </si>
  <si>
    <t>TEES BIMBO BIANCA</t>
  </si>
  <si>
    <t>OP43</t>
  </si>
  <si>
    <t>TEES BIMBO GIALLA</t>
  </si>
  <si>
    <t>OP21</t>
  </si>
  <si>
    <t>OP24</t>
  </si>
  <si>
    <t>OP10</t>
  </si>
  <si>
    <t>TEES UNISEX AZZURRA</t>
  </si>
  <si>
    <t>OP11</t>
  </si>
  <si>
    <t>TEES UNISEX BIANCA</t>
  </si>
  <si>
    <t>OP12</t>
  </si>
  <si>
    <t>OP13</t>
  </si>
  <si>
    <t>TEES UNISEX GIALLA</t>
  </si>
  <si>
    <t>OP111</t>
  </si>
  <si>
    <t>TEES UNISEX GRIGIA</t>
  </si>
  <si>
    <t>OP14</t>
  </si>
  <si>
    <t>TEES UNISEX NERA</t>
  </si>
  <si>
    <t>COD</t>
  </si>
  <si>
    <t>DESCR</t>
  </si>
  <si>
    <t>IVA</t>
  </si>
  <si>
    <t>PVP</t>
  </si>
  <si>
    <t>PREZZO AL CLIENTE</t>
  </si>
  <si>
    <t>PEZZI</t>
  </si>
  <si>
    <t>TEES DONNA BIANCA</t>
  </si>
  <si>
    <t>TEES DONNA NERA</t>
  </si>
  <si>
    <r>
      <t xml:space="preserve">TEES DONNA BIANCA </t>
    </r>
    <r>
      <rPr>
        <b/>
        <sz val="11"/>
        <color rgb="FFFF0000"/>
        <rFont val="Calibri"/>
        <family val="2"/>
        <scheme val="minor"/>
      </rPr>
      <t>SPECIAL</t>
    </r>
  </si>
  <si>
    <r>
      <t xml:space="preserve">TEES DONNA NERA </t>
    </r>
    <r>
      <rPr>
        <b/>
        <sz val="11"/>
        <color rgb="FFFF0000"/>
        <rFont val="Calibri"/>
        <family val="2"/>
        <scheme val="minor"/>
      </rPr>
      <t>SPECIAL</t>
    </r>
  </si>
  <si>
    <r>
      <t xml:space="preserve">TEES DONNA BLU </t>
    </r>
    <r>
      <rPr>
        <b/>
        <sz val="11"/>
        <color rgb="FFFF0000"/>
        <rFont val="Calibri"/>
        <family val="2"/>
        <scheme val="minor"/>
      </rPr>
      <t>SPECIAL</t>
    </r>
  </si>
  <si>
    <r>
      <t xml:space="preserve">TEES UNISEX BIANCA </t>
    </r>
    <r>
      <rPr>
        <b/>
        <sz val="11"/>
        <color rgb="FFFF0000"/>
        <rFont val="Calibri"/>
        <family val="2"/>
        <scheme val="minor"/>
      </rPr>
      <t>SPECIAL</t>
    </r>
  </si>
  <si>
    <r>
      <t xml:space="preserve">TEES UNISEX BLU </t>
    </r>
    <r>
      <rPr>
        <b/>
        <sz val="11"/>
        <color rgb="FFFF0000"/>
        <rFont val="Calibri"/>
        <family val="2"/>
        <scheme val="minor"/>
      </rPr>
      <t>SPECIAL</t>
    </r>
  </si>
  <si>
    <t>TEES UNISEX BLU</t>
  </si>
  <si>
    <r>
      <t xml:space="preserve">TEES UNISEX GRIGIA </t>
    </r>
    <r>
      <rPr>
        <b/>
        <sz val="11"/>
        <color rgb="FFFF0000"/>
        <rFont val="Calibri"/>
        <family val="2"/>
        <scheme val="minor"/>
      </rPr>
      <t>SPECIAL</t>
    </r>
  </si>
  <si>
    <r>
      <t xml:space="preserve">TEES UNISEX NERA </t>
    </r>
    <r>
      <rPr>
        <b/>
        <sz val="11"/>
        <color rgb="FFFF0000"/>
        <rFont val="Calibri"/>
        <family val="2"/>
        <scheme val="minor"/>
      </rPr>
      <t>SPECIAL</t>
    </r>
  </si>
  <si>
    <t>TEES DONNA BLU</t>
  </si>
  <si>
    <t>tot €</t>
  </si>
  <si>
    <t>TOT pezzi</t>
  </si>
  <si>
    <r>
      <t xml:space="preserve">TEES UNISEX GIALLA </t>
    </r>
    <r>
      <rPr>
        <b/>
        <sz val="11"/>
        <color rgb="FFFF0000"/>
        <rFont val="Calibri"/>
        <family val="2"/>
        <scheme val="minor"/>
      </rPr>
      <t>SPECIAL</t>
    </r>
  </si>
  <si>
    <t>tot imponib. €</t>
  </si>
  <si>
    <t>tot IVA 22%</t>
  </si>
  <si>
    <t>IVA 22%</t>
  </si>
  <si>
    <t>totale €</t>
  </si>
  <si>
    <t>TOTALE ORDINE IVA escl.</t>
  </si>
  <si>
    <t>OP9</t>
  </si>
  <si>
    <r>
      <t xml:space="preserve">TEES UNISEX AZZURRA </t>
    </r>
    <r>
      <rPr>
        <b/>
        <sz val="11"/>
        <color rgb="FFFF0000"/>
        <rFont val="Calibri"/>
        <family val="2"/>
        <scheme val="minor"/>
      </rPr>
      <t>SPECIAL</t>
    </r>
  </si>
  <si>
    <t>OP29</t>
  </si>
  <si>
    <t>TOT PEZZI MAGNETI/SHOPPER</t>
  </si>
  <si>
    <t>SHOPPER</t>
  </si>
  <si>
    <t>SAVE THE EARTH</t>
  </si>
  <si>
    <t>F.GUCCINI</t>
  </si>
  <si>
    <t>L'AVVELENATA 1</t>
  </si>
  <si>
    <t>COD 04GU</t>
  </si>
  <si>
    <t>L'AVVELENATA 2</t>
  </si>
  <si>
    <t>COD 04GUbis</t>
  </si>
  <si>
    <t>GLI AMICI</t>
  </si>
  <si>
    <t>COD 05GU</t>
  </si>
  <si>
    <t>HO ANCORA LA FORZA</t>
  </si>
  <si>
    <t>COD 06GU</t>
  </si>
  <si>
    <t>COD  08DA</t>
  </si>
  <si>
    <t>BOCCA DI ROSA</t>
  </si>
  <si>
    <t>COD 09DA</t>
  </si>
  <si>
    <t>F.DE ANDRE'</t>
  </si>
  <si>
    <t>FIUME SAND CREEK</t>
  </si>
  <si>
    <t>COD 10DA</t>
  </si>
  <si>
    <t>VERRANNO A CHIEDERTI DEL NOSTRO AMORE</t>
  </si>
  <si>
    <t>LINEA TRAVELLING</t>
  </si>
  <si>
    <t>CITY</t>
  </si>
  <si>
    <t>COD  ETCITY</t>
  </si>
  <si>
    <t>COD ETASIA</t>
  </si>
  <si>
    <t>ASIA</t>
  </si>
  <si>
    <t>COD EXINS</t>
  </si>
  <si>
    <t>I NEED MORE SPACE</t>
  </si>
  <si>
    <t>COD ESO1</t>
  </si>
  <si>
    <t>COD PR01</t>
  </si>
  <si>
    <t>CANZONE DI NOTTE N°2</t>
  </si>
  <si>
    <t>CANZONE DEL MAGGIO</t>
  </si>
  <si>
    <t>COD 02DA</t>
  </si>
  <si>
    <t>COD 03DA</t>
  </si>
  <si>
    <t>VIA DEL CAMPO</t>
  </si>
  <si>
    <t>COD 07DA</t>
  </si>
  <si>
    <t>COLOR MIX</t>
  </si>
  <si>
    <t>VERDE/BIANCA</t>
  </si>
  <si>
    <t>VERDE/NERA</t>
  </si>
  <si>
    <t>BIANCA/AZZURRA</t>
  </si>
  <si>
    <t>BIANCA/NERA</t>
  </si>
  <si>
    <t>BIANCA/ROSSA</t>
  </si>
  <si>
    <t>BIANCA/ROSS</t>
  </si>
  <si>
    <t>A</t>
  </si>
  <si>
    <t>NERA/ROSSA</t>
  </si>
  <si>
    <t>ROSSA</t>
  </si>
  <si>
    <t>TEES UNISEX ROSSA</t>
  </si>
  <si>
    <r>
      <t>TEES UNISEX ROSSA</t>
    </r>
    <r>
      <rPr>
        <b/>
        <sz val="11"/>
        <color rgb="FFFF0000"/>
        <rFont val="Calibri"/>
        <family val="2"/>
        <scheme val="minor"/>
      </rPr>
      <t xml:space="preserve"> SPECIAL</t>
    </r>
  </si>
  <si>
    <t>OP15</t>
  </si>
  <si>
    <t>SCARICO MAGAZZINO MARASSI</t>
  </si>
  <si>
    <t>TOT PEZZI</t>
  </si>
  <si>
    <t xml:space="preserve">TEES UNISEX ROSSA </t>
  </si>
  <si>
    <t>LA BOTTEGA SOLIDALE S.C.S. A R.L.           - - -                                                            Sede legale: Piazza della Vittoria 7/14 - 18121 Genova                                                                 
Sede operativa: Piazza Embriaci 4/1 18123 Genova - tel 010265828                                                                              CF e P.IVA 03479860102 REA 349215
PEC: fatturazionelbs@pec.it             Codice Univoco: 6EWHWLT                      - - -                                                        Servizio clienti: opress@bottegasolidale.it</t>
  </si>
  <si>
    <t>Ordine minimo € 400 iva escl.                                       Consegna con PORTO FRANCO inclusa. Pagamento a 30 gg fine mese da data fattura.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</si>
</sst>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€&quot;\ #,##0.00;[Red]\-&quot;€&quot;\ #,##0.00"/>
    <numFmt numFmtId="44" formatCode="_-&quot;€&quot;\ * #,##0.00_-;\-&quot;€&quot;\ * #,##0.00_-;_-&quot;€&quot;\ * &quot;-&quot;??_-;_-@_-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rgb="FFFFFF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8"/>
      <color theme="2" tint="-0.749992370372631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9"/>
      <color indexed="81"/>
      <name val="Tahoma"/>
      <family val="2"/>
    </font>
    <font>
      <b/>
      <sz val="10"/>
      <color theme="1"/>
      <name val="Calibri"/>
      <family val="2"/>
      <scheme val="minor"/>
    </font>
    <font>
      <b/>
      <sz val="5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5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21">
    <xf numFmtId="0" fontId="0" fillId="0" borderId="0" xfId="0"/>
    <xf numFmtId="0" fontId="0" fillId="3" borderId="0" xfId="0" applyFill="1"/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center" vertical="center" wrapText="1"/>
    </xf>
    <xf numFmtId="0" fontId="0" fillId="3" borderId="7" xfId="0" applyFill="1" applyBorder="1" applyAlignment="1">
      <alignment horizontal="center" vertical="center"/>
    </xf>
    <xf numFmtId="0" fontId="0" fillId="3" borderId="1" xfId="0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0" xfId="0" applyFill="1" applyAlignment="1">
      <alignment horizontal="center"/>
    </xf>
    <xf numFmtId="0" fontId="0" fillId="3" borderId="0" xfId="0" applyFont="1" applyFill="1" applyAlignment="1">
      <alignment horizontal="right"/>
    </xf>
    <xf numFmtId="0" fontId="0" fillId="3" borderId="0" xfId="0" applyFill="1" applyBorder="1"/>
    <xf numFmtId="0" fontId="0" fillId="3" borderId="8" xfId="0" applyFill="1" applyBorder="1"/>
    <xf numFmtId="0" fontId="0" fillId="3" borderId="4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8" fontId="2" fillId="3" borderId="0" xfId="0" applyNumberFormat="1" applyFont="1" applyFill="1" applyBorder="1" applyAlignment="1">
      <alignment horizontal="right" vertical="top"/>
    </xf>
    <xf numFmtId="0" fontId="4" fillId="3" borderId="1" xfId="0" applyFont="1" applyFill="1" applyBorder="1" applyAlignment="1">
      <alignment horizontal="right"/>
    </xf>
    <xf numFmtId="0" fontId="4" fillId="3" borderId="2" xfId="0" applyFont="1" applyFill="1" applyBorder="1" applyAlignment="1">
      <alignment horizontal="right" vertical="top"/>
    </xf>
    <xf numFmtId="0" fontId="4" fillId="3" borderId="2" xfId="0" applyFont="1" applyFill="1" applyBorder="1" applyAlignment="1">
      <alignment horizontal="right"/>
    </xf>
    <xf numFmtId="8" fontId="4" fillId="3" borderId="3" xfId="0" applyNumberFormat="1" applyFont="1" applyFill="1" applyBorder="1" applyAlignment="1">
      <alignment horizontal="right" vertical="top"/>
    </xf>
    <xf numFmtId="0" fontId="5" fillId="3" borderId="2" xfId="0" applyFont="1" applyFill="1" applyBorder="1" applyAlignment="1">
      <alignment horizontal="right" vertical="center"/>
    </xf>
    <xf numFmtId="0" fontId="0" fillId="3" borderId="0" xfId="0" applyFill="1" applyBorder="1" applyAlignment="1">
      <alignment horizontal="right" vertical="center"/>
    </xf>
    <xf numFmtId="8" fontId="4" fillId="3" borderId="0" xfId="0" applyNumberFormat="1" applyFont="1" applyFill="1" applyBorder="1" applyAlignment="1">
      <alignment horizontal="right" vertical="top"/>
    </xf>
    <xf numFmtId="9" fontId="0" fillId="3" borderId="20" xfId="2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5" borderId="0" xfId="0" applyFill="1" applyBorder="1"/>
    <xf numFmtId="0" fontId="0" fillId="5" borderId="0" xfId="0" applyFill="1"/>
    <xf numFmtId="0" fontId="6" fillId="5" borderId="0" xfId="0" applyFont="1" applyFill="1" applyBorder="1" applyAlignment="1">
      <alignment horizontal="left" vertical="top"/>
    </xf>
    <xf numFmtId="0" fontId="6" fillId="5" borderId="0" xfId="0" applyFont="1" applyFill="1" applyBorder="1" applyAlignment="1">
      <alignment vertical="center" wrapText="1"/>
    </xf>
    <xf numFmtId="9" fontId="0" fillId="3" borderId="0" xfId="2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/>
    </xf>
    <xf numFmtId="0" fontId="0" fillId="3" borderId="0" xfId="0" applyFill="1" applyBorder="1" applyAlignment="1">
      <alignment horizontal="center" vertical="center" wrapText="1"/>
    </xf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3" borderId="7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Alignment="1">
      <alignment horizontal="right"/>
    </xf>
    <xf numFmtId="0" fontId="0" fillId="3" borderId="0" xfId="0" applyFill="1" applyAlignment="1">
      <alignment horizontal="right" vertical="center" wrapText="1"/>
    </xf>
    <xf numFmtId="0" fontId="7" fillId="3" borderId="0" xfId="0" applyFont="1" applyFill="1" applyAlignment="1">
      <alignment textRotation="90"/>
    </xf>
    <xf numFmtId="0" fontId="0" fillId="3" borderId="0" xfId="0" applyFont="1" applyFill="1" applyAlignment="1">
      <alignment horizontal="center"/>
    </xf>
    <xf numFmtId="0" fontId="8" fillId="3" borderId="0" xfId="0" applyFont="1" applyFill="1" applyBorder="1" applyAlignment="1">
      <alignment vertical="top" textRotation="90"/>
    </xf>
    <xf numFmtId="0" fontId="9" fillId="0" borderId="0" xfId="0" applyFont="1" applyAlignment="1">
      <alignment wrapText="1"/>
    </xf>
    <xf numFmtId="0" fontId="9" fillId="0" borderId="0" xfId="0" applyFont="1"/>
    <xf numFmtId="0" fontId="0" fillId="3" borderId="7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5" xfId="0" applyFill="1" applyBorder="1"/>
    <xf numFmtId="0" fontId="0" fillId="3" borderId="4" xfId="0" applyFill="1" applyBorder="1"/>
    <xf numFmtId="0" fontId="0" fillId="3" borderId="6" xfId="0" applyFill="1" applyBorder="1"/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16" fontId="0" fillId="3" borderId="10" xfId="0" applyNumberFormat="1" applyFill="1" applyBorder="1" applyAlignment="1">
      <alignment horizontal="center" vertical="center"/>
    </xf>
    <xf numFmtId="0" fontId="7" fillId="10" borderId="6" xfId="0" applyFont="1" applyFill="1" applyBorder="1" applyAlignment="1">
      <alignment horizontal="center" vertical="center"/>
    </xf>
    <xf numFmtId="9" fontId="7" fillId="10" borderId="20" xfId="2" applyFont="1" applyFill="1" applyBorder="1" applyAlignment="1">
      <alignment horizontal="center" vertical="center"/>
    </xf>
    <xf numFmtId="0" fontId="11" fillId="5" borderId="0" xfId="0" applyFont="1" applyFill="1" applyBorder="1" applyAlignment="1">
      <alignment horizontal="right" wrapText="1"/>
    </xf>
    <xf numFmtId="0" fontId="12" fillId="5" borderId="0" xfId="0" applyFont="1" applyFill="1" applyBorder="1" applyAlignment="1">
      <alignment horizontal="right"/>
    </xf>
    <xf numFmtId="0" fontId="0" fillId="5" borderId="0" xfId="0" applyFont="1" applyFill="1" applyBorder="1" applyAlignment="1">
      <alignment horizontal="right" vertical="center" wrapText="1"/>
    </xf>
    <xf numFmtId="0" fontId="9" fillId="3" borderId="0" xfId="0" applyFont="1" applyFill="1" applyAlignment="1">
      <alignment wrapText="1"/>
    </xf>
    <xf numFmtId="0" fontId="0" fillId="5" borderId="36" xfId="0" applyFill="1" applyBorder="1"/>
    <xf numFmtId="0" fontId="0" fillId="5" borderId="39" xfId="0" applyFill="1" applyBorder="1"/>
    <xf numFmtId="0" fontId="0" fillId="5" borderId="38" xfId="0" applyFill="1" applyBorder="1"/>
    <xf numFmtId="0" fontId="0" fillId="5" borderId="40" xfId="0" applyFill="1" applyBorder="1"/>
    <xf numFmtId="0" fontId="0" fillId="5" borderId="41" xfId="0" applyFill="1" applyBorder="1"/>
    <xf numFmtId="0" fontId="0" fillId="5" borderId="42" xfId="0" applyFill="1" applyBorder="1"/>
    <xf numFmtId="0" fontId="0" fillId="5" borderId="35" xfId="0" applyFill="1" applyBorder="1"/>
    <xf numFmtId="0" fontId="0" fillId="5" borderId="34" xfId="0" applyFill="1" applyBorder="1"/>
    <xf numFmtId="0" fontId="0" fillId="5" borderId="0" xfId="0" applyFill="1" applyBorder="1" applyAlignment="1">
      <alignment horizontal="center"/>
    </xf>
    <xf numFmtId="0" fontId="18" fillId="5" borderId="0" xfId="0" quotePrefix="1" applyFont="1" applyFill="1" applyBorder="1" applyAlignment="1">
      <alignment horizontal="left"/>
    </xf>
    <xf numFmtId="0" fontId="6" fillId="5" borderId="0" xfId="0" applyFont="1" applyFill="1" applyBorder="1" applyAlignment="1">
      <alignment horizontal="left"/>
    </xf>
    <xf numFmtId="0" fontId="0" fillId="3" borderId="0" xfId="0" applyFill="1" applyBorder="1" applyAlignment="1"/>
    <xf numFmtId="0" fontId="6" fillId="5" borderId="0" xfId="0" applyFont="1" applyFill="1" applyBorder="1" applyAlignment="1">
      <alignment horizontal="right"/>
    </xf>
    <xf numFmtId="0" fontId="6" fillId="5" borderId="0" xfId="0" applyFont="1" applyFill="1" applyBorder="1" applyAlignment="1">
      <alignment horizontal="right" vertical="center"/>
    </xf>
    <xf numFmtId="0" fontId="9" fillId="5" borderId="0" xfId="0" applyFont="1" applyFill="1" applyBorder="1" applyAlignment="1">
      <alignment horizontal="right"/>
    </xf>
    <xf numFmtId="0" fontId="19" fillId="5" borderId="0" xfId="0" applyFont="1" applyFill="1" applyBorder="1" applyAlignment="1">
      <alignment horizontal="left"/>
    </xf>
    <xf numFmtId="44" fontId="9" fillId="0" borderId="27" xfId="0" applyNumberFormat="1" applyFont="1" applyBorder="1"/>
    <xf numFmtId="44" fontId="9" fillId="0" borderId="26" xfId="0" applyNumberFormat="1" applyFont="1" applyBorder="1"/>
    <xf numFmtId="0" fontId="0" fillId="3" borderId="41" xfId="0" applyFill="1" applyBorder="1" applyAlignment="1"/>
    <xf numFmtId="0" fontId="0" fillId="3" borderId="42" xfId="0" applyFill="1" applyBorder="1" applyAlignment="1"/>
    <xf numFmtId="0" fontId="0" fillId="5" borderId="0" xfId="0" applyFill="1" applyBorder="1" applyAlignment="1"/>
    <xf numFmtId="0" fontId="6" fillId="5" borderId="0" xfId="0" applyFont="1" applyFill="1" applyBorder="1" applyAlignment="1"/>
    <xf numFmtId="0" fontId="6" fillId="5" borderId="0" xfId="0" applyFont="1" applyFill="1" applyBorder="1" applyAlignment="1">
      <alignment vertical="center"/>
    </xf>
    <xf numFmtId="0" fontId="20" fillId="5" borderId="0" xfId="0" applyFont="1" applyFill="1" applyBorder="1" applyAlignment="1">
      <alignment vertical="top" wrapText="1"/>
    </xf>
    <xf numFmtId="0" fontId="20" fillId="5" borderId="42" xfId="0" applyFont="1" applyFill="1" applyBorder="1" applyAlignment="1">
      <alignment vertical="top" wrapText="1"/>
    </xf>
    <xf numFmtId="0" fontId="9" fillId="3" borderId="0" xfId="0" applyFont="1" applyFill="1"/>
    <xf numFmtId="0" fontId="9" fillId="0" borderId="27" xfId="0" applyFont="1" applyFill="1" applyBorder="1"/>
    <xf numFmtId="0" fontId="9" fillId="0" borderId="27" xfId="0" applyFont="1" applyBorder="1"/>
    <xf numFmtId="0" fontId="9" fillId="0" borderId="26" xfId="0" applyFont="1" applyFill="1" applyBorder="1"/>
    <xf numFmtId="0" fontId="9" fillId="0" borderId="26" xfId="0" applyFont="1" applyBorder="1"/>
    <xf numFmtId="0" fontId="0" fillId="3" borderId="0" xfId="0" applyFill="1" applyBorder="1" applyAlignment="1">
      <alignment vertical="center"/>
    </xf>
    <xf numFmtId="0" fontId="0" fillId="5" borderId="36" xfId="0" applyFill="1" applyBorder="1" applyAlignment="1">
      <alignment vertical="center"/>
    </xf>
    <xf numFmtId="0" fontId="9" fillId="0" borderId="27" xfId="0" applyFont="1" applyBorder="1" applyAlignment="1">
      <alignment horizontal="center"/>
    </xf>
    <xf numFmtId="0" fontId="9" fillId="7" borderId="27" xfId="0" applyFont="1" applyFill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9" fillId="7" borderId="26" xfId="0" applyFont="1" applyFill="1" applyBorder="1" applyAlignment="1">
      <alignment horizontal="center"/>
    </xf>
    <xf numFmtId="0" fontId="9" fillId="2" borderId="26" xfId="0" applyFont="1" applyFill="1" applyBorder="1" applyAlignment="1">
      <alignment horizontal="center"/>
    </xf>
    <xf numFmtId="0" fontId="0" fillId="4" borderId="11" xfId="0" applyFill="1" applyBorder="1" applyAlignment="1" applyProtection="1">
      <alignment horizontal="center" vertical="center"/>
      <protection locked="0"/>
    </xf>
    <xf numFmtId="0" fontId="0" fillId="4" borderId="13" xfId="0" applyFill="1" applyBorder="1" applyAlignment="1" applyProtection="1">
      <alignment horizontal="center" vertical="center"/>
      <protection locked="0"/>
    </xf>
    <xf numFmtId="0" fontId="0" fillId="4" borderId="14" xfId="0" applyFill="1" applyBorder="1" applyAlignment="1" applyProtection="1">
      <alignment horizontal="center" vertical="center"/>
      <protection locked="0"/>
    </xf>
    <xf numFmtId="0" fontId="11" fillId="3" borderId="32" xfId="0" applyNumberFormat="1" applyFont="1" applyFill="1" applyBorder="1" applyAlignment="1" applyProtection="1">
      <alignment horizontal="right" vertical="center" wrapText="1"/>
      <protection locked="0"/>
    </xf>
    <xf numFmtId="49" fontId="9" fillId="3" borderId="36" xfId="0" applyNumberFormat="1" applyFont="1" applyFill="1" applyBorder="1" applyAlignment="1" applyProtection="1">
      <alignment horizontal="left" vertical="center" shrinkToFit="1"/>
      <protection locked="0"/>
    </xf>
    <xf numFmtId="0" fontId="11" fillId="3" borderId="36" xfId="0" applyNumberFormat="1" applyFont="1" applyFill="1" applyBorder="1" applyAlignment="1" applyProtection="1">
      <alignment horizontal="right" vertical="center"/>
      <protection locked="0"/>
    </xf>
    <xf numFmtId="49" fontId="9" fillId="3" borderId="36" xfId="0" applyNumberFormat="1" applyFont="1" applyFill="1" applyBorder="1" applyAlignment="1" applyProtection="1">
      <alignment horizontal="left" vertical="center"/>
      <protection locked="0"/>
    </xf>
    <xf numFmtId="0" fontId="13" fillId="3" borderId="36" xfId="0" applyNumberFormat="1" applyFont="1" applyFill="1" applyBorder="1" applyAlignment="1" applyProtection="1">
      <alignment horizontal="left" vertical="center"/>
      <protection locked="0"/>
    </xf>
    <xf numFmtId="0" fontId="6" fillId="5" borderId="0" xfId="0" applyFont="1" applyFill="1" applyBorder="1" applyAlignment="1" applyProtection="1">
      <alignment horizontal="left" vertical="top"/>
      <protection locked="0"/>
    </xf>
    <xf numFmtId="0" fontId="10" fillId="5" borderId="0" xfId="0" applyFont="1" applyFill="1" applyBorder="1" applyAlignment="1">
      <alignment horizontal="center" vertical="center" wrapText="1"/>
    </xf>
    <xf numFmtId="0" fontId="0" fillId="5" borderId="4" xfId="0" applyFill="1" applyBorder="1"/>
    <xf numFmtId="0" fontId="0" fillId="5" borderId="44" xfId="0" applyFill="1" applyBorder="1"/>
    <xf numFmtId="0" fontId="0" fillId="5" borderId="45" xfId="0" applyFill="1" applyBorder="1"/>
    <xf numFmtId="0" fontId="0" fillId="5" borderId="5" xfId="0" applyFill="1" applyBorder="1"/>
    <xf numFmtId="0" fontId="0" fillId="5" borderId="21" xfId="0" applyFill="1" applyBorder="1"/>
    <xf numFmtId="0" fontId="0" fillId="5" borderId="6" xfId="0" applyFill="1" applyBorder="1"/>
    <xf numFmtId="0" fontId="0" fillId="5" borderId="8" xfId="0" applyFill="1" applyBorder="1"/>
    <xf numFmtId="0" fontId="0" fillId="5" borderId="20" xfId="0" applyFill="1" applyBorder="1"/>
    <xf numFmtId="0" fontId="0" fillId="2" borderId="11" xfId="0" applyFill="1" applyBorder="1" applyAlignment="1" applyProtection="1">
      <alignment horizontal="center" vertical="center"/>
      <protection locked="0"/>
    </xf>
    <xf numFmtId="0" fontId="16" fillId="3" borderId="36" xfId="0" applyFont="1" applyFill="1" applyBorder="1" applyAlignment="1">
      <alignment vertical="center" wrapText="1"/>
    </xf>
    <xf numFmtId="0" fontId="6" fillId="5" borderId="0" xfId="0" applyFont="1" applyFill="1" applyBorder="1" applyAlignment="1">
      <alignment horizontal="right"/>
    </xf>
    <xf numFmtId="0" fontId="6" fillId="5" borderId="0" xfId="0" applyFont="1" applyFill="1" applyBorder="1" applyAlignment="1">
      <alignment horizontal="right" vertical="center"/>
    </xf>
    <xf numFmtId="0" fontId="0" fillId="0" borderId="26" xfId="0" applyBorder="1"/>
    <xf numFmtId="44" fontId="0" fillId="0" borderId="26" xfId="1" applyFont="1" applyBorder="1"/>
    <xf numFmtId="0" fontId="9" fillId="8" borderId="28" xfId="0" applyFont="1" applyFill="1" applyBorder="1" applyAlignment="1">
      <alignment horizontal="center"/>
    </xf>
    <xf numFmtId="0" fontId="9" fillId="0" borderId="30" xfId="0" applyFont="1" applyBorder="1" applyAlignment="1">
      <alignment horizontal="center"/>
    </xf>
    <xf numFmtId="0" fontId="9" fillId="8" borderId="28" xfId="0" applyFont="1" applyFill="1" applyBorder="1" applyAlignment="1">
      <alignment horizontal="left" wrapText="1"/>
    </xf>
    <xf numFmtId="0" fontId="9" fillId="8" borderId="29" xfId="0" applyFont="1" applyFill="1" applyBorder="1" applyAlignment="1">
      <alignment horizontal="left" wrapText="1"/>
    </xf>
    <xf numFmtId="0" fontId="9" fillId="8" borderId="30" xfId="0" applyFont="1" applyFill="1" applyBorder="1" applyAlignment="1">
      <alignment horizontal="left"/>
    </xf>
    <xf numFmtId="0" fontId="0" fillId="3" borderId="39" xfId="0" applyFill="1" applyBorder="1"/>
    <xf numFmtId="0" fontId="0" fillId="3" borderId="38" xfId="0" applyFill="1" applyBorder="1"/>
    <xf numFmtId="0" fontId="0" fillId="3" borderId="41" xfId="0" applyFill="1" applyBorder="1"/>
    <xf numFmtId="0" fontId="0" fillId="3" borderId="42" xfId="0" applyFill="1" applyBorder="1"/>
    <xf numFmtId="0" fontId="9" fillId="3" borderId="0" xfId="0" applyFont="1" applyFill="1" applyBorder="1"/>
    <xf numFmtId="0" fontId="0" fillId="3" borderId="35" xfId="0" applyFill="1" applyBorder="1"/>
    <xf numFmtId="0" fontId="0" fillId="3" borderId="36" xfId="0" applyFill="1" applyBorder="1"/>
    <xf numFmtId="0" fontId="0" fillId="3" borderId="34" xfId="0" applyFill="1" applyBorder="1"/>
    <xf numFmtId="0" fontId="0" fillId="3" borderId="38" xfId="0" applyFill="1" applyBorder="1" applyAlignment="1">
      <alignment vertical="center"/>
    </xf>
    <xf numFmtId="0" fontId="0" fillId="3" borderId="40" xfId="0" applyFill="1" applyBorder="1"/>
    <xf numFmtId="0" fontId="10" fillId="0" borderId="28" xfId="0" applyFont="1" applyBorder="1" applyAlignment="1" applyProtection="1">
      <alignment wrapText="1"/>
      <protection locked="0"/>
    </xf>
    <xf numFmtId="0" fontId="10" fillId="0" borderId="29" xfId="0" applyFont="1" applyBorder="1" applyAlignment="1" applyProtection="1">
      <alignment wrapText="1"/>
      <protection locked="0"/>
    </xf>
    <xf numFmtId="0" fontId="12" fillId="7" borderId="29" xfId="0" applyFont="1" applyFill="1" applyBorder="1" applyAlignment="1" applyProtection="1">
      <alignment horizontal="left" wrapText="1"/>
      <protection locked="0"/>
    </xf>
    <xf numFmtId="0" fontId="10" fillId="6" borderId="29" xfId="0" applyFont="1" applyFill="1" applyBorder="1" applyAlignment="1" applyProtection="1">
      <alignment horizontal="center" wrapText="1"/>
      <protection locked="0"/>
    </xf>
    <xf numFmtId="0" fontId="10" fillId="0" borderId="30" xfId="0" applyFont="1" applyBorder="1" applyAlignment="1" applyProtection="1">
      <alignment wrapText="1"/>
      <protection locked="0"/>
    </xf>
    <xf numFmtId="0" fontId="0" fillId="0" borderId="26" xfId="0" applyFont="1" applyBorder="1" applyAlignment="1">
      <alignment horizontal="center"/>
    </xf>
    <xf numFmtId="0" fontId="0" fillId="3" borderId="7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Border="1" applyAlignment="1" applyProtection="1">
      <alignment horizontal="center" vertical="center"/>
      <protection locked="0"/>
    </xf>
    <xf numFmtId="0" fontId="7" fillId="3" borderId="0" xfId="0" applyFont="1" applyFill="1" applyBorder="1" applyAlignment="1">
      <alignment horizontal="center" vertical="center"/>
    </xf>
    <xf numFmtId="9" fontId="7" fillId="3" borderId="0" xfId="2" applyFont="1" applyFill="1" applyBorder="1" applyAlignment="1">
      <alignment horizontal="center" vertical="center"/>
    </xf>
    <xf numFmtId="0" fontId="0" fillId="3" borderId="26" xfId="0" applyFill="1" applyBorder="1"/>
    <xf numFmtId="0" fontId="0" fillId="3" borderId="1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12" fillId="3" borderId="2" xfId="0" applyFont="1" applyFill="1" applyBorder="1" applyAlignment="1">
      <alignment horizontal="right" vertical="top" wrapText="1"/>
    </xf>
    <xf numFmtId="0" fontId="9" fillId="2" borderId="27" xfId="0" applyFont="1" applyFill="1" applyBorder="1" applyAlignment="1">
      <alignment horizontal="center"/>
    </xf>
    <xf numFmtId="0" fontId="0" fillId="2" borderId="16" xfId="0" applyFill="1" applyBorder="1" applyAlignment="1">
      <alignment horizontal="center" vertical="center"/>
    </xf>
    <xf numFmtId="0" fontId="0" fillId="2" borderId="17" xfId="0" applyFill="1" applyBorder="1" applyAlignment="1" applyProtection="1">
      <alignment horizontal="center" vertical="center"/>
      <protection locked="0"/>
    </xf>
    <xf numFmtId="0" fontId="0" fillId="2" borderId="7" xfId="0" applyFill="1" applyBorder="1" applyAlignment="1">
      <alignment horizontal="center" vertical="center"/>
    </xf>
    <xf numFmtId="0" fontId="0" fillId="2" borderId="14" xfId="0" applyFill="1" applyBorder="1" applyAlignment="1" applyProtection="1">
      <alignment horizontal="center" vertical="center"/>
      <protection locked="0"/>
    </xf>
    <xf numFmtId="0" fontId="9" fillId="8" borderId="47" xfId="0" applyFont="1" applyFill="1" applyBorder="1" applyAlignment="1">
      <alignment horizontal="left" wrapText="1"/>
    </xf>
    <xf numFmtId="0" fontId="0" fillId="2" borderId="26" xfId="0" applyFill="1" applyBorder="1"/>
    <xf numFmtId="0" fontId="0" fillId="0" borderId="26" xfId="0" applyBorder="1" applyAlignment="1">
      <alignment horizontal="center"/>
    </xf>
    <xf numFmtId="0" fontId="0" fillId="0" borderId="48" xfId="0" applyBorder="1"/>
    <xf numFmtId="0" fontId="0" fillId="2" borderId="41" xfId="0" applyFill="1" applyBorder="1"/>
    <xf numFmtId="0" fontId="0" fillId="0" borderId="41" xfId="0" applyBorder="1"/>
    <xf numFmtId="0" fontId="9" fillId="8" borderId="25" xfId="0" applyFont="1" applyFill="1" applyBorder="1" applyAlignment="1">
      <alignment horizontal="left"/>
    </xf>
    <xf numFmtId="0" fontId="0" fillId="3" borderId="0" xfId="0" applyFill="1" applyBorder="1" applyAlignment="1">
      <alignment horizontal="center" vertical="center"/>
    </xf>
    <xf numFmtId="0" fontId="4" fillId="3" borderId="0" xfId="0" applyFont="1" applyFill="1" applyBorder="1" applyAlignment="1">
      <alignment horizontal="right"/>
    </xf>
    <xf numFmtId="0" fontId="4" fillId="3" borderId="0" xfId="0" applyFont="1" applyFill="1" applyBorder="1" applyAlignment="1">
      <alignment horizontal="right" vertical="top"/>
    </xf>
    <xf numFmtId="0" fontId="5" fillId="3" borderId="0" xfId="0" applyFont="1" applyFill="1" applyBorder="1" applyAlignment="1">
      <alignment horizontal="right" vertical="center"/>
    </xf>
    <xf numFmtId="0" fontId="7" fillId="3" borderId="0" xfId="0" applyFont="1" applyFill="1" applyBorder="1" applyAlignment="1">
      <alignment textRotation="90"/>
    </xf>
    <xf numFmtId="0" fontId="0" fillId="3" borderId="0" xfId="0" applyFont="1" applyFill="1" applyBorder="1" applyAlignment="1">
      <alignment horizontal="right"/>
    </xf>
    <xf numFmtId="0" fontId="0" fillId="3" borderId="0" xfId="0" applyFill="1" applyBorder="1" applyAlignment="1">
      <alignment horizontal="center" vertical="center"/>
    </xf>
    <xf numFmtId="44" fontId="0" fillId="3" borderId="0" xfId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 textRotation="90"/>
    </xf>
    <xf numFmtId="44" fontId="0" fillId="3" borderId="17" xfId="1" applyFont="1" applyFill="1" applyBorder="1" applyAlignment="1">
      <alignment horizontal="center" vertical="center"/>
    </xf>
    <xf numFmtId="44" fontId="0" fillId="3" borderId="14" xfId="1" applyFont="1" applyFill="1" applyBorder="1" applyAlignment="1">
      <alignment horizontal="center" vertical="center"/>
    </xf>
    <xf numFmtId="0" fontId="0" fillId="3" borderId="21" xfId="0" applyFill="1" applyBorder="1" applyAlignment="1">
      <alignment horizontal="right" vertical="center" wrapText="1"/>
    </xf>
    <xf numFmtId="0" fontId="4" fillId="9" borderId="1" xfId="0" applyFont="1" applyFill="1" applyBorder="1" applyAlignment="1">
      <alignment horizontal="center" vertical="center" textRotation="90"/>
    </xf>
    <xf numFmtId="0" fontId="4" fillId="9" borderId="3" xfId="0" applyFont="1" applyFill="1" applyBorder="1" applyAlignment="1">
      <alignment horizontal="center" vertical="center" textRotation="90"/>
    </xf>
    <xf numFmtId="0" fontId="3" fillId="2" borderId="9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44" fontId="0" fillId="3" borderId="18" xfId="1" applyFont="1" applyFill="1" applyBorder="1" applyAlignment="1">
      <alignment horizontal="center" vertical="center"/>
    </xf>
    <xf numFmtId="44" fontId="0" fillId="3" borderId="19" xfId="1" applyFont="1" applyFill="1" applyBorder="1" applyAlignment="1">
      <alignment horizontal="center" vertical="center"/>
    </xf>
    <xf numFmtId="0" fontId="0" fillId="3" borderId="22" xfId="0" applyFill="1" applyBorder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0" fontId="0" fillId="3" borderId="25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 textRotation="90"/>
    </xf>
    <xf numFmtId="0" fontId="8" fillId="8" borderId="3" xfId="0" applyFont="1" applyFill="1" applyBorder="1" applyAlignment="1">
      <alignment horizontal="center" vertical="center" textRotation="90"/>
    </xf>
    <xf numFmtId="0" fontId="8" fillId="10" borderId="1" xfId="0" applyFont="1" applyFill="1" applyBorder="1" applyAlignment="1">
      <alignment horizontal="center" vertical="center" textRotation="90"/>
    </xf>
    <xf numFmtId="0" fontId="8" fillId="10" borderId="3" xfId="0" applyFont="1" applyFill="1" applyBorder="1" applyAlignment="1">
      <alignment horizontal="center" vertical="center" textRotation="90"/>
    </xf>
    <xf numFmtId="0" fontId="8" fillId="10" borderId="2" xfId="0" applyFont="1" applyFill="1" applyBorder="1" applyAlignment="1">
      <alignment horizontal="center" vertical="center" textRotation="90"/>
    </xf>
    <xf numFmtId="44" fontId="0" fillId="3" borderId="24" xfId="1" applyFont="1" applyFill="1" applyBorder="1" applyAlignment="1">
      <alignment horizontal="center" vertical="center"/>
    </xf>
    <xf numFmtId="44" fontId="0" fillId="3" borderId="25" xfId="1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/>
    </xf>
    <xf numFmtId="0" fontId="3" fillId="2" borderId="43" xfId="0" applyFont="1" applyFill="1" applyBorder="1" applyAlignment="1">
      <alignment horizontal="center" vertical="center"/>
    </xf>
    <xf numFmtId="0" fontId="0" fillId="5" borderId="0" xfId="0" applyFill="1" applyBorder="1" applyAlignment="1">
      <alignment horizontal="left" vertical="top" wrapText="1"/>
    </xf>
    <xf numFmtId="0" fontId="0" fillId="3" borderId="0" xfId="0" applyFill="1" applyBorder="1" applyAlignment="1">
      <alignment horizontal="right" vertical="center" wrapText="1"/>
    </xf>
    <xf numFmtId="0" fontId="4" fillId="3" borderId="36" xfId="0" applyFont="1" applyFill="1" applyBorder="1" applyAlignment="1">
      <alignment horizontal="right"/>
    </xf>
    <xf numFmtId="0" fontId="12" fillId="5" borderId="0" xfId="0" applyFont="1" applyFill="1" applyBorder="1" applyAlignment="1">
      <alignment horizontal="right" wrapText="1"/>
    </xf>
    <xf numFmtId="44" fontId="4" fillId="3" borderId="0" xfId="0" applyNumberFormat="1" applyFont="1" applyFill="1" applyBorder="1" applyAlignment="1">
      <alignment horizontal="center"/>
    </xf>
    <xf numFmtId="44" fontId="4" fillId="3" borderId="36" xfId="0" applyNumberFormat="1" applyFont="1" applyFill="1" applyBorder="1" applyAlignment="1">
      <alignment horizontal="center"/>
    </xf>
    <xf numFmtId="0" fontId="14" fillId="3" borderId="32" xfId="0" applyNumberFormat="1" applyFont="1" applyFill="1" applyBorder="1" applyAlignment="1" applyProtection="1">
      <alignment horizontal="left" vertical="center" wrapText="1"/>
      <protection locked="0"/>
    </xf>
    <xf numFmtId="0" fontId="14" fillId="3" borderId="32" xfId="0" applyNumberFormat="1" applyFont="1" applyFill="1" applyBorder="1" applyAlignment="1" applyProtection="1">
      <alignment horizontal="left" vertical="center"/>
      <protection locked="0"/>
    </xf>
    <xf numFmtId="0" fontId="14" fillId="3" borderId="36" xfId="0" applyNumberFormat="1" applyFont="1" applyFill="1" applyBorder="1" applyAlignment="1" applyProtection="1">
      <alignment horizontal="left" vertical="center" wrapText="1"/>
      <protection locked="0"/>
    </xf>
    <xf numFmtId="0" fontId="9" fillId="3" borderId="32" xfId="0" applyNumberFormat="1" applyFont="1" applyFill="1" applyBorder="1" applyAlignment="1" applyProtection="1">
      <alignment horizontal="left" vertical="center" wrapText="1"/>
      <protection locked="0"/>
    </xf>
    <xf numFmtId="0" fontId="15" fillId="3" borderId="36" xfId="0" applyFont="1" applyFill="1" applyBorder="1" applyAlignment="1">
      <alignment horizontal="center" vertical="center" wrapText="1"/>
    </xf>
    <xf numFmtId="0" fontId="4" fillId="11" borderId="1" xfId="0" applyFont="1" applyFill="1" applyBorder="1" applyAlignment="1">
      <alignment horizontal="center" vertical="center" textRotation="90"/>
    </xf>
    <xf numFmtId="0" fontId="4" fillId="11" borderId="3" xfId="0" applyFont="1" applyFill="1" applyBorder="1" applyAlignment="1">
      <alignment horizontal="center" vertical="center" textRotation="90"/>
    </xf>
    <xf numFmtId="0" fontId="18" fillId="5" borderId="0" xfId="0" applyFont="1" applyFill="1" applyBorder="1" applyAlignment="1">
      <alignment horizontal="left" vertical="center"/>
    </xf>
    <xf numFmtId="0" fontId="22" fillId="5" borderId="0" xfId="0" applyFont="1" applyFill="1" applyBorder="1" applyAlignment="1">
      <alignment horizontal="right" vertical="top" wrapText="1"/>
    </xf>
    <xf numFmtId="0" fontId="22" fillId="5" borderId="42" xfId="0" applyFont="1" applyFill="1" applyBorder="1" applyAlignment="1">
      <alignment horizontal="right" vertical="top" wrapText="1"/>
    </xf>
    <xf numFmtId="0" fontId="10" fillId="3" borderId="31" xfId="0" applyFont="1" applyFill="1" applyBorder="1" applyAlignment="1" applyProtection="1">
      <alignment horizontal="left" vertical="center" wrapText="1"/>
      <protection locked="0"/>
    </xf>
    <xf numFmtId="0" fontId="10" fillId="3" borderId="32" xfId="0" applyFont="1" applyFill="1" applyBorder="1" applyAlignment="1" applyProtection="1">
      <alignment horizontal="left" vertical="center" wrapText="1"/>
      <protection locked="0"/>
    </xf>
    <xf numFmtId="0" fontId="10" fillId="3" borderId="33" xfId="0" applyFont="1" applyFill="1" applyBorder="1" applyAlignment="1" applyProtection="1">
      <alignment horizontal="left" vertical="center" wrapText="1"/>
      <protection locked="0"/>
    </xf>
    <xf numFmtId="0" fontId="10" fillId="5" borderId="0" xfId="0" applyFont="1" applyFill="1" applyBorder="1" applyAlignment="1">
      <alignment horizontal="left" vertical="center" wrapText="1"/>
    </xf>
    <xf numFmtId="0" fontId="12" fillId="5" borderId="41" xfId="0" applyFont="1" applyFill="1" applyBorder="1" applyAlignment="1">
      <alignment horizontal="right" wrapText="1" shrinkToFit="1"/>
    </xf>
    <xf numFmtId="0" fontId="12" fillId="5" borderId="42" xfId="0" applyFont="1" applyFill="1" applyBorder="1" applyAlignment="1">
      <alignment horizontal="right" wrapText="1" shrinkToFit="1"/>
    </xf>
    <xf numFmtId="0" fontId="0" fillId="3" borderId="31" xfId="0" applyFill="1" applyBorder="1" applyAlignment="1" applyProtection="1">
      <alignment horizontal="center" vertical="center"/>
      <protection locked="0"/>
    </xf>
    <xf numFmtId="0" fontId="0" fillId="3" borderId="33" xfId="0" applyFill="1" applyBorder="1" applyAlignment="1" applyProtection="1">
      <alignment horizontal="center" vertical="center"/>
      <protection locked="0"/>
    </xf>
    <xf numFmtId="0" fontId="6" fillId="5" borderId="0" xfId="0" applyFont="1" applyFill="1" applyBorder="1" applyAlignment="1">
      <alignment horizontal="right"/>
    </xf>
    <xf numFmtId="0" fontId="18" fillId="5" borderId="0" xfId="0" applyFont="1" applyFill="1" applyBorder="1" applyAlignment="1">
      <alignment horizontal="left"/>
    </xf>
    <xf numFmtId="0" fontId="6" fillId="5" borderId="0" xfId="0" applyFont="1" applyFill="1" applyBorder="1" applyAlignment="1">
      <alignment horizontal="right" vertical="center"/>
    </xf>
    <xf numFmtId="0" fontId="6" fillId="5" borderId="42" xfId="0" applyFont="1" applyFill="1" applyBorder="1" applyAlignment="1">
      <alignment horizontal="right" vertical="center"/>
    </xf>
    <xf numFmtId="0" fontId="9" fillId="5" borderId="41" xfId="0" applyFont="1" applyFill="1" applyBorder="1" applyAlignment="1">
      <alignment horizontal="left"/>
    </xf>
    <xf numFmtId="0" fontId="9" fillId="5" borderId="0" xfId="0" applyFont="1" applyFill="1" applyBorder="1" applyAlignment="1">
      <alignment horizontal="left"/>
    </xf>
    <xf numFmtId="0" fontId="12" fillId="3" borderId="39" xfId="0" applyFont="1" applyFill="1" applyBorder="1" applyAlignment="1" applyProtection="1">
      <alignment horizontal="left" vertical="top" wrapText="1" shrinkToFit="1"/>
      <protection locked="0"/>
    </xf>
    <xf numFmtId="0" fontId="12" fillId="3" borderId="38" xfId="0" applyFont="1" applyFill="1" applyBorder="1" applyAlignment="1" applyProtection="1">
      <alignment horizontal="left" vertical="top" wrapText="1" shrinkToFit="1"/>
      <protection locked="0"/>
    </xf>
    <xf numFmtId="0" fontId="12" fillId="3" borderId="40" xfId="0" applyFont="1" applyFill="1" applyBorder="1" applyAlignment="1" applyProtection="1">
      <alignment horizontal="left" vertical="top" wrapText="1" shrinkToFit="1"/>
      <protection locked="0"/>
    </xf>
    <xf numFmtId="0" fontId="12" fillId="3" borderId="35" xfId="0" applyFont="1" applyFill="1" applyBorder="1" applyAlignment="1" applyProtection="1">
      <alignment horizontal="left" vertical="top" wrapText="1" shrinkToFit="1"/>
      <protection locked="0"/>
    </xf>
    <xf numFmtId="0" fontId="12" fillId="3" borderId="36" xfId="0" applyFont="1" applyFill="1" applyBorder="1" applyAlignment="1" applyProtection="1">
      <alignment horizontal="left" vertical="top" wrapText="1" shrinkToFit="1"/>
      <protection locked="0"/>
    </xf>
    <xf numFmtId="0" fontId="12" fillId="3" borderId="34" xfId="0" applyFont="1" applyFill="1" applyBorder="1" applyAlignment="1" applyProtection="1">
      <alignment horizontal="left" vertical="top" wrapText="1" shrinkToFit="1"/>
      <protection locked="0"/>
    </xf>
    <xf numFmtId="0" fontId="10" fillId="5" borderId="0" xfId="0" applyFont="1" applyFill="1" applyBorder="1" applyAlignment="1">
      <alignment horizontal="right" wrapText="1"/>
    </xf>
    <xf numFmtId="0" fontId="10" fillId="5" borderId="42" xfId="0" applyFont="1" applyFill="1" applyBorder="1" applyAlignment="1">
      <alignment horizontal="right" wrapText="1"/>
    </xf>
    <xf numFmtId="44" fontId="0" fillId="0" borderId="31" xfId="1" applyFont="1" applyBorder="1" applyAlignment="1">
      <alignment horizontal="center" vertical="center"/>
    </xf>
    <xf numFmtId="44" fontId="0" fillId="0" borderId="32" xfId="1" applyFont="1" applyBorder="1" applyAlignment="1">
      <alignment horizontal="center" vertical="center"/>
    </xf>
    <xf numFmtId="44" fontId="0" fillId="0" borderId="33" xfId="1" applyFont="1" applyBorder="1" applyAlignment="1">
      <alignment horizontal="center" vertical="center"/>
    </xf>
    <xf numFmtId="14" fontId="0" fillId="3" borderId="31" xfId="0" applyNumberFormat="1" applyFill="1" applyBorder="1" applyAlignment="1" applyProtection="1">
      <alignment horizontal="center" vertical="center"/>
      <protection locked="0"/>
    </xf>
    <xf numFmtId="14" fontId="0" fillId="3" borderId="32" xfId="0" applyNumberFormat="1" applyFill="1" applyBorder="1" applyAlignment="1" applyProtection="1">
      <alignment horizontal="center" vertical="center"/>
      <protection locked="0"/>
    </xf>
    <xf numFmtId="14" fontId="0" fillId="3" borderId="33" xfId="0" applyNumberFormat="1" applyFill="1" applyBorder="1" applyAlignment="1" applyProtection="1">
      <alignment horizontal="center" vertical="center"/>
      <protection locked="0"/>
    </xf>
    <xf numFmtId="0" fontId="0" fillId="3" borderId="32" xfId="0" applyFill="1" applyBorder="1" applyAlignment="1" applyProtection="1">
      <alignment horizontal="center" vertical="center"/>
      <protection locked="0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44" fontId="0" fillId="3" borderId="31" xfId="0" applyNumberFormat="1" applyFill="1" applyBorder="1" applyAlignment="1">
      <alignment horizontal="center" vertical="center"/>
    </xf>
    <xf numFmtId="44" fontId="0" fillId="3" borderId="32" xfId="0" applyNumberFormat="1" applyFill="1" applyBorder="1" applyAlignment="1">
      <alignment horizontal="center" vertical="center"/>
    </xf>
    <xf numFmtId="44" fontId="0" fillId="3" borderId="33" xfId="0" applyNumberFormat="1" applyFill="1" applyBorder="1" applyAlignment="1">
      <alignment horizontal="center" vertical="center"/>
    </xf>
    <xf numFmtId="0" fontId="0" fillId="5" borderId="0" xfId="0" applyFill="1" applyBorder="1" applyAlignment="1">
      <alignment horizontal="right"/>
    </xf>
    <xf numFmtId="0" fontId="9" fillId="5" borderId="0" xfId="0" applyFont="1" applyFill="1" applyBorder="1" applyAlignment="1">
      <alignment horizontal="right" shrinkToFit="1"/>
    </xf>
    <xf numFmtId="0" fontId="21" fillId="3" borderId="39" xfId="0" applyFont="1" applyFill="1" applyBorder="1" applyAlignment="1">
      <alignment horizontal="center" vertical="top"/>
    </xf>
    <xf numFmtId="0" fontId="21" fillId="3" borderId="38" xfId="0" applyFont="1" applyFill="1" applyBorder="1" applyAlignment="1">
      <alignment horizontal="center" vertical="top"/>
    </xf>
    <xf numFmtId="0" fontId="21" fillId="3" borderId="40" xfId="0" applyFont="1" applyFill="1" applyBorder="1" applyAlignment="1">
      <alignment horizontal="center" vertical="top"/>
    </xf>
    <xf numFmtId="0" fontId="0" fillId="3" borderId="35" xfId="0" applyFill="1" applyBorder="1" applyAlignment="1">
      <alignment horizontal="center"/>
    </xf>
    <xf numFmtId="0" fontId="0" fillId="3" borderId="36" xfId="0" applyFill="1" applyBorder="1" applyAlignment="1">
      <alignment horizontal="center"/>
    </xf>
    <xf numFmtId="0" fontId="0" fillId="3" borderId="34" xfId="0" applyFill="1" applyBorder="1" applyAlignment="1">
      <alignment horizontal="center"/>
    </xf>
    <xf numFmtId="0" fontId="6" fillId="3" borderId="31" xfId="0" applyFont="1" applyFill="1" applyBorder="1" applyAlignment="1" applyProtection="1">
      <alignment horizontal="left"/>
      <protection locked="0"/>
    </xf>
    <xf numFmtId="0" fontId="6" fillId="3" borderId="32" xfId="0" applyFont="1" applyFill="1" applyBorder="1" applyAlignment="1" applyProtection="1">
      <alignment horizontal="left"/>
      <protection locked="0"/>
    </xf>
    <xf numFmtId="0" fontId="6" fillId="3" borderId="33" xfId="0" applyFont="1" applyFill="1" applyBorder="1" applyAlignment="1" applyProtection="1">
      <alignment horizontal="left"/>
      <protection locked="0"/>
    </xf>
    <xf numFmtId="0" fontId="12" fillId="5" borderId="31" xfId="0" applyFont="1" applyFill="1" applyBorder="1" applyAlignment="1">
      <alignment horizontal="right" vertical="center"/>
    </xf>
    <xf numFmtId="0" fontId="12" fillId="5" borderId="33" xfId="0" applyFont="1" applyFill="1" applyBorder="1" applyAlignment="1">
      <alignment horizontal="right" vertical="center"/>
    </xf>
    <xf numFmtId="0" fontId="0" fillId="3" borderId="31" xfId="0" applyFill="1" applyBorder="1" applyAlignment="1" applyProtection="1">
      <alignment horizontal="center"/>
      <protection locked="0"/>
    </xf>
    <xf numFmtId="0" fontId="0" fillId="3" borderId="32" xfId="0" applyFill="1" applyBorder="1" applyAlignment="1" applyProtection="1">
      <alignment horizontal="center"/>
      <protection locked="0"/>
    </xf>
    <xf numFmtId="0" fontId="0" fillId="3" borderId="33" xfId="0" applyFill="1" applyBorder="1" applyAlignment="1" applyProtection="1">
      <alignment horizontal="center"/>
      <protection locked="0"/>
    </xf>
    <xf numFmtId="0" fontId="0" fillId="3" borderId="31" xfId="0" applyFill="1" applyBorder="1" applyAlignment="1">
      <alignment horizontal="left" shrinkToFit="1"/>
    </xf>
    <xf numFmtId="0" fontId="0" fillId="3" borderId="33" xfId="0" applyFill="1" applyBorder="1" applyAlignment="1">
      <alignment horizontal="left" shrinkToFit="1"/>
    </xf>
    <xf numFmtId="49" fontId="0" fillId="3" borderId="31" xfId="0" applyNumberFormat="1" applyFill="1" applyBorder="1" applyAlignment="1">
      <alignment horizontal="left"/>
    </xf>
    <xf numFmtId="49" fontId="0" fillId="3" borderId="33" xfId="0" applyNumberFormat="1" applyFill="1" applyBorder="1" applyAlignment="1">
      <alignment horizontal="left"/>
    </xf>
    <xf numFmtId="0" fontId="0" fillId="2" borderId="0" xfId="0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44" fontId="0" fillId="0" borderId="26" xfId="1" applyFont="1" applyBorder="1" applyAlignment="1">
      <alignment horizontal="center"/>
    </xf>
    <xf numFmtId="44" fontId="0" fillId="0" borderId="31" xfId="1" applyFont="1" applyBorder="1" applyAlignment="1">
      <alignment horizontal="center"/>
    </xf>
    <xf numFmtId="44" fontId="0" fillId="0" borderId="33" xfId="1" applyFont="1" applyBorder="1" applyAlignment="1">
      <alignment horizontal="center"/>
    </xf>
    <xf numFmtId="0" fontId="0" fillId="3" borderId="31" xfId="0" applyFill="1" applyBorder="1" applyAlignment="1">
      <alignment horizontal="center" vertical="center"/>
    </xf>
    <xf numFmtId="0" fontId="0" fillId="3" borderId="33" xfId="0" applyFill="1" applyBorder="1" applyAlignment="1">
      <alignment horizontal="center" vertical="center"/>
    </xf>
    <xf numFmtId="14" fontId="0" fillId="3" borderId="31" xfId="0" applyNumberFormat="1" applyFill="1" applyBorder="1" applyAlignment="1">
      <alignment horizontal="center" vertical="center"/>
    </xf>
    <xf numFmtId="14" fontId="0" fillId="3" borderId="32" xfId="0" applyNumberFormat="1" applyFill="1" applyBorder="1" applyAlignment="1">
      <alignment horizontal="center" vertical="center"/>
    </xf>
    <xf numFmtId="14" fontId="0" fillId="3" borderId="33" xfId="0" applyNumberFormat="1" applyFill="1" applyBorder="1" applyAlignment="1">
      <alignment horizontal="center" vertical="center"/>
    </xf>
    <xf numFmtId="0" fontId="0" fillId="3" borderId="32" xfId="0" applyFill="1" applyBorder="1" applyAlignment="1">
      <alignment horizontal="center" vertical="center"/>
    </xf>
    <xf numFmtId="0" fontId="12" fillId="3" borderId="39" xfId="0" applyFont="1" applyFill="1" applyBorder="1" applyAlignment="1">
      <alignment horizontal="left" vertical="top" wrapText="1" shrinkToFit="1"/>
    </xf>
    <xf numFmtId="0" fontId="12" fillId="3" borderId="38" xfId="0" applyFont="1" applyFill="1" applyBorder="1" applyAlignment="1">
      <alignment horizontal="left" vertical="top" wrapText="1" shrinkToFit="1"/>
    </xf>
    <xf numFmtId="0" fontId="12" fillId="3" borderId="40" xfId="0" applyFont="1" applyFill="1" applyBorder="1" applyAlignment="1">
      <alignment horizontal="left" vertical="top" wrapText="1" shrinkToFit="1"/>
    </xf>
    <xf numFmtId="0" fontId="12" fillId="3" borderId="35" xfId="0" applyFont="1" applyFill="1" applyBorder="1" applyAlignment="1">
      <alignment horizontal="left" vertical="top" wrapText="1" shrinkToFit="1"/>
    </xf>
    <xf numFmtId="0" fontId="12" fillId="3" borderId="36" xfId="0" applyFont="1" applyFill="1" applyBorder="1" applyAlignment="1">
      <alignment horizontal="left" vertical="top" wrapText="1" shrinkToFit="1"/>
    </xf>
    <xf numFmtId="0" fontId="12" fillId="3" borderId="34" xfId="0" applyFont="1" applyFill="1" applyBorder="1" applyAlignment="1">
      <alignment horizontal="left" vertical="top" wrapText="1" shrinkToFit="1"/>
    </xf>
    <xf numFmtId="0" fontId="6" fillId="3" borderId="31" xfId="0" applyFont="1" applyFill="1" applyBorder="1" applyAlignment="1">
      <alignment horizontal="left"/>
    </xf>
    <xf numFmtId="0" fontId="6" fillId="3" borderId="32" xfId="0" applyFont="1" applyFill="1" applyBorder="1" applyAlignment="1">
      <alignment horizontal="left"/>
    </xf>
    <xf numFmtId="0" fontId="6" fillId="3" borderId="33" xfId="0" applyFont="1" applyFill="1" applyBorder="1" applyAlignment="1">
      <alignment horizontal="left"/>
    </xf>
    <xf numFmtId="0" fontId="0" fillId="3" borderId="31" xfId="0" applyFill="1" applyBorder="1" applyAlignment="1">
      <alignment horizontal="center"/>
    </xf>
    <xf numFmtId="0" fontId="0" fillId="3" borderId="32" xfId="0" applyFill="1" applyBorder="1" applyAlignment="1">
      <alignment horizontal="center"/>
    </xf>
    <xf numFmtId="0" fontId="0" fillId="3" borderId="33" xfId="0" applyFill="1" applyBorder="1" applyAlignment="1">
      <alignment horizontal="center"/>
    </xf>
    <xf numFmtId="0" fontId="10" fillId="3" borderId="31" xfId="0" applyFont="1" applyFill="1" applyBorder="1" applyAlignment="1">
      <alignment horizontal="left" vertical="center" wrapText="1"/>
    </xf>
    <xf numFmtId="0" fontId="10" fillId="3" borderId="32" xfId="0" applyFont="1" applyFill="1" applyBorder="1" applyAlignment="1">
      <alignment horizontal="left" vertical="center" wrapText="1"/>
    </xf>
    <xf numFmtId="0" fontId="10" fillId="3" borderId="33" xfId="0" applyFont="1" applyFill="1" applyBorder="1" applyAlignment="1">
      <alignment horizontal="left" vertical="center" wrapText="1"/>
    </xf>
    <xf numFmtId="0" fontId="0" fillId="8" borderId="18" xfId="0" applyFill="1" applyBorder="1" applyAlignment="1">
      <alignment horizontal="center"/>
    </xf>
    <xf numFmtId="0" fontId="0" fillId="8" borderId="46" xfId="0" applyFill="1" applyBorder="1" applyAlignment="1">
      <alignment horizontal="center"/>
    </xf>
    <xf numFmtId="0" fontId="0" fillId="8" borderId="29" xfId="0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44" fontId="0" fillId="0" borderId="29" xfId="0" applyNumberFormat="1" applyBorder="1" applyAlignment="1">
      <alignment horizontal="center"/>
    </xf>
    <xf numFmtId="0" fontId="0" fillId="0" borderId="30" xfId="0" applyBorder="1" applyAlignment="1">
      <alignment horizontal="center"/>
    </xf>
    <xf numFmtId="44" fontId="0" fillId="0" borderId="29" xfId="1" applyFont="1" applyBorder="1" applyAlignment="1">
      <alignment horizontal="center"/>
    </xf>
    <xf numFmtId="0" fontId="0" fillId="8" borderId="47" xfId="0" applyFill="1" applyBorder="1" applyAlignment="1">
      <alignment horizontal="center"/>
    </xf>
    <xf numFmtId="44" fontId="0" fillId="0" borderId="18" xfId="0" applyNumberFormat="1" applyBorder="1" applyAlignment="1">
      <alignment horizontal="center"/>
    </xf>
    <xf numFmtId="0" fontId="0" fillId="0" borderId="46" xfId="0" applyBorder="1" applyAlignment="1">
      <alignment horizontal="center"/>
    </xf>
  </cellXfs>
  <cellStyles count="3">
    <cellStyle name="Normale" xfId="0" builtinId="0"/>
    <cellStyle name="Percentuale" xfId="2" builtinId="5"/>
    <cellStyle name="Valuta" xfId="1" builtinId="4"/>
  </cellStyles>
  <dxfs count="54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99"/>
      <color rgb="FFFF66CC"/>
      <color rgb="FFFF00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gif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gif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87" Type="http://schemas.openxmlformats.org/officeDocument/2006/relationships/image" Target="../media/image87.png"/><Relationship Id="rId102" Type="http://schemas.openxmlformats.org/officeDocument/2006/relationships/image" Target="../media/image102.jpe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90" Type="http://schemas.openxmlformats.org/officeDocument/2006/relationships/image" Target="../media/image90.gif"/><Relationship Id="rId95" Type="http://schemas.openxmlformats.org/officeDocument/2006/relationships/image" Target="../media/image95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100" Type="http://schemas.openxmlformats.org/officeDocument/2006/relationships/image" Target="../media/image100.gif"/><Relationship Id="rId105" Type="http://schemas.openxmlformats.org/officeDocument/2006/relationships/image" Target="../media/image105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93" Type="http://schemas.openxmlformats.org/officeDocument/2006/relationships/image" Target="../media/image93.gif"/><Relationship Id="rId98" Type="http://schemas.openxmlformats.org/officeDocument/2006/relationships/image" Target="../media/image98.gif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103" Type="http://schemas.openxmlformats.org/officeDocument/2006/relationships/image" Target="../media/image103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gif"/><Relationship Id="rId91" Type="http://schemas.openxmlformats.org/officeDocument/2006/relationships/image" Target="../media/image91.gif"/><Relationship Id="rId96" Type="http://schemas.openxmlformats.org/officeDocument/2006/relationships/image" Target="../media/image96.gif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jp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6" Type="http://schemas.openxmlformats.org/officeDocument/2006/relationships/hyperlink" Target="http://bottegasolidale.it/opress/zoomgrafiche.html" TargetMode="External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gif"/><Relationship Id="rId101" Type="http://schemas.openxmlformats.org/officeDocument/2006/relationships/image" Target="../media/image101.gif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gif"/><Relationship Id="rId104" Type="http://schemas.openxmlformats.org/officeDocument/2006/relationships/image" Target="../media/image10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6.jpeg"/><Relationship Id="rId1" Type="http://schemas.openxmlformats.org/officeDocument/2006/relationships/image" Target="../media/image2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6.jpeg"/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92</xdr:row>
      <xdr:rowOff>9101</xdr:rowOff>
    </xdr:from>
    <xdr:to>
      <xdr:col>1</xdr:col>
      <xdr:colOff>2047875</xdr:colOff>
      <xdr:row>96</xdr:row>
      <xdr:rowOff>445865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id="{E8FFEB9F-3CD4-41C2-A166-3E468A3F6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28441226"/>
          <a:ext cx="1635125" cy="2278264"/>
        </a:xfrm>
        <a:prstGeom prst="rect">
          <a:avLst/>
        </a:prstGeom>
      </xdr:spPr>
    </xdr:pic>
    <xdr:clientData/>
  </xdr:twoCellAnchor>
  <xdr:twoCellAnchor editAs="oneCell">
    <xdr:from>
      <xdr:col>1</xdr:col>
      <xdr:colOff>369094</xdr:colOff>
      <xdr:row>1</xdr:row>
      <xdr:rowOff>433942</xdr:rowOff>
    </xdr:from>
    <xdr:to>
      <xdr:col>1</xdr:col>
      <xdr:colOff>2095500</xdr:colOff>
      <xdr:row>6</xdr:row>
      <xdr:rowOff>269620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4" t="3785" r="5695" b="2875"/>
        <a:stretch/>
      </xdr:blipFill>
      <xdr:spPr>
        <a:xfrm>
          <a:off x="678657" y="553005"/>
          <a:ext cx="1726406" cy="181211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1</xdr:row>
      <xdr:rowOff>23816</xdr:rowOff>
    </xdr:from>
    <xdr:to>
      <xdr:col>1</xdr:col>
      <xdr:colOff>2428876</xdr:colOff>
      <xdr:row>1</xdr:row>
      <xdr:rowOff>356654</xdr:rowOff>
    </xdr:to>
    <xdr:pic>
      <xdr:nvPicPr>
        <xdr:cNvPr id="12" name="Immagine 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142879"/>
          <a:ext cx="2405063" cy="332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226217</xdr:colOff>
      <xdr:row>8</xdr:row>
      <xdr:rowOff>11906</xdr:rowOff>
    </xdr:from>
    <xdr:to>
      <xdr:col>1</xdr:col>
      <xdr:colOff>2190748</xdr:colOff>
      <xdr:row>13</xdr:row>
      <xdr:rowOff>50671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7AD42694-2217-47DA-962F-F0F76E738E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12" t="17435" r="19948" b="31579"/>
        <a:stretch/>
      </xdr:blipFill>
      <xdr:spPr>
        <a:xfrm>
          <a:off x="535780" y="2690812"/>
          <a:ext cx="1964531" cy="2360484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17</xdr:row>
      <xdr:rowOff>142875</xdr:rowOff>
    </xdr:from>
    <xdr:to>
      <xdr:col>2</xdr:col>
      <xdr:colOff>125971</xdr:colOff>
      <xdr:row>25</xdr:row>
      <xdr:rowOff>23812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EF321EAE-8B17-4FB9-B643-6BF423A80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893"/>
        <a:stretch/>
      </xdr:blipFill>
      <xdr:spPr>
        <a:xfrm>
          <a:off x="119063" y="5917406"/>
          <a:ext cx="2781064" cy="2797969"/>
        </a:xfrm>
        <a:prstGeom prst="rect">
          <a:avLst/>
        </a:prstGeom>
      </xdr:spPr>
    </xdr:pic>
    <xdr:clientData/>
  </xdr:twoCellAnchor>
  <xdr:twoCellAnchor editAs="oneCell">
    <xdr:from>
      <xdr:col>1</xdr:col>
      <xdr:colOff>178595</xdr:colOff>
      <xdr:row>31</xdr:row>
      <xdr:rowOff>178594</xdr:rowOff>
    </xdr:from>
    <xdr:to>
      <xdr:col>1</xdr:col>
      <xdr:colOff>2326594</xdr:colOff>
      <xdr:row>36</xdr:row>
      <xdr:rowOff>440531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584817DA-3386-4C5F-8E50-C69BEF8B6E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77" t="15875" r="8233" b="21948"/>
        <a:stretch/>
      </xdr:blipFill>
      <xdr:spPr>
        <a:xfrm>
          <a:off x="488158" y="10036969"/>
          <a:ext cx="2147999" cy="2321718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130967</xdr:colOff>
      <xdr:row>43</xdr:row>
      <xdr:rowOff>190499</xdr:rowOff>
    </xdr:from>
    <xdr:to>
      <xdr:col>1</xdr:col>
      <xdr:colOff>2333622</xdr:colOff>
      <xdr:row>49</xdr:row>
      <xdr:rowOff>100173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FA41ADD6-5F11-4FD6-AC98-ABFCE54641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99" t="16867" r="12494" b="23932"/>
        <a:stretch/>
      </xdr:blipFill>
      <xdr:spPr>
        <a:xfrm>
          <a:off x="440530" y="13739812"/>
          <a:ext cx="2202655" cy="243379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56</xdr:row>
      <xdr:rowOff>63500</xdr:rowOff>
    </xdr:from>
    <xdr:to>
      <xdr:col>2</xdr:col>
      <xdr:colOff>16649</xdr:colOff>
      <xdr:row>59</xdr:row>
      <xdr:rowOff>396875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id="{40811BCA-6673-4BB4-8EA3-417CD5D2A2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73" t="15876" r="12693" b="47965"/>
        <a:stretch/>
      </xdr:blipFill>
      <xdr:spPr>
        <a:xfrm>
          <a:off x="285750" y="17446625"/>
          <a:ext cx="2509024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63499</xdr:rowOff>
    </xdr:from>
    <xdr:to>
      <xdr:col>1</xdr:col>
      <xdr:colOff>2423227</xdr:colOff>
      <xdr:row>72</xdr:row>
      <xdr:rowOff>238124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id="{4112C963-477A-4C8B-962A-AB2F9CBE76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99" t="15875" r="11467" b="38264"/>
        <a:stretch/>
      </xdr:blipFill>
      <xdr:spPr>
        <a:xfrm>
          <a:off x="317500" y="21129624"/>
          <a:ext cx="2423227" cy="2016125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79</xdr:row>
      <xdr:rowOff>206374</xdr:rowOff>
    </xdr:from>
    <xdr:to>
      <xdr:col>1</xdr:col>
      <xdr:colOff>2159000</xdr:colOff>
      <xdr:row>84</xdr:row>
      <xdr:rowOff>434681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id="{23B21F04-96D0-4BA4-97BE-115305FEB1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14" t="17198" r="23294" b="32531"/>
        <a:stretch/>
      </xdr:blipFill>
      <xdr:spPr>
        <a:xfrm>
          <a:off x="539750" y="24749124"/>
          <a:ext cx="1936750" cy="2276182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349250</xdr:colOff>
      <xdr:row>104</xdr:row>
      <xdr:rowOff>47625</xdr:rowOff>
    </xdr:from>
    <xdr:to>
      <xdr:col>1</xdr:col>
      <xdr:colOff>2095500</xdr:colOff>
      <xdr:row>108</xdr:row>
      <xdr:rowOff>430417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id="{C894B0BE-2F58-463D-A63E-A5A1EFC06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32162750"/>
          <a:ext cx="1746250" cy="2224292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116</xdr:row>
      <xdr:rowOff>79375</xdr:rowOff>
    </xdr:from>
    <xdr:to>
      <xdr:col>1</xdr:col>
      <xdr:colOff>2127250</xdr:colOff>
      <xdr:row>120</xdr:row>
      <xdr:rowOff>362136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id="{4C46A9A8-FBA1-4616-AE67-35593040D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375" y="35877500"/>
          <a:ext cx="1857375" cy="2124261"/>
        </a:xfrm>
        <a:prstGeom prst="rect">
          <a:avLst/>
        </a:prstGeom>
      </xdr:spPr>
    </xdr:pic>
    <xdr:clientData/>
  </xdr:twoCellAnchor>
  <xdr:twoCellAnchor editAs="oneCell">
    <xdr:from>
      <xdr:col>1</xdr:col>
      <xdr:colOff>492125</xdr:colOff>
      <xdr:row>128</xdr:row>
      <xdr:rowOff>47625</xdr:rowOff>
    </xdr:from>
    <xdr:to>
      <xdr:col>1</xdr:col>
      <xdr:colOff>1968501</xdr:colOff>
      <xdr:row>132</xdr:row>
      <xdr:rowOff>427998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id="{90EC157D-2798-4BD3-9BA9-218659096B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76" r="14253" b="16216"/>
        <a:stretch/>
      </xdr:blipFill>
      <xdr:spPr>
        <a:xfrm>
          <a:off x="809625" y="39528750"/>
          <a:ext cx="1476376" cy="2221873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111127</xdr:colOff>
      <xdr:row>141</xdr:row>
      <xdr:rowOff>190501</xdr:rowOff>
    </xdr:from>
    <xdr:to>
      <xdr:col>1</xdr:col>
      <xdr:colOff>2365375</xdr:colOff>
      <xdr:row>143</xdr:row>
      <xdr:rowOff>214197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id="{9730F4D7-A05C-4FE1-83FE-531C71354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7" y="43815001"/>
          <a:ext cx="2254248" cy="944446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412750</xdr:colOff>
      <xdr:row>151</xdr:row>
      <xdr:rowOff>196849</xdr:rowOff>
    </xdr:from>
    <xdr:to>
      <xdr:col>1</xdr:col>
      <xdr:colOff>2032000</xdr:colOff>
      <xdr:row>156</xdr:row>
      <xdr:rowOff>444485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id="{8BFCF6AB-62C0-42C1-8A8B-EAB4AD52E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46837599"/>
          <a:ext cx="1619250" cy="2295511"/>
        </a:xfrm>
        <a:prstGeom prst="rect">
          <a:avLst/>
        </a:prstGeom>
      </xdr:spPr>
    </xdr:pic>
    <xdr:clientData/>
  </xdr:twoCellAnchor>
  <xdr:twoCellAnchor editAs="oneCell">
    <xdr:from>
      <xdr:col>1</xdr:col>
      <xdr:colOff>301627</xdr:colOff>
      <xdr:row>164</xdr:row>
      <xdr:rowOff>15875</xdr:rowOff>
    </xdr:from>
    <xdr:to>
      <xdr:col>1</xdr:col>
      <xdr:colOff>2159001</xdr:colOff>
      <xdr:row>168</xdr:row>
      <xdr:rowOff>448137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id="{5C8C2AF5-81E4-4D14-9BC7-9DA23E307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7" y="50546000"/>
          <a:ext cx="1857374" cy="2273762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176</xdr:row>
      <xdr:rowOff>47624</xdr:rowOff>
    </xdr:from>
    <xdr:to>
      <xdr:col>1</xdr:col>
      <xdr:colOff>2365374</xdr:colOff>
      <xdr:row>180</xdr:row>
      <xdr:rowOff>434671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id="{496221C5-6A92-406D-B0EA-4D2611000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5" y="54260749"/>
          <a:ext cx="2222499" cy="2228547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188</xdr:row>
      <xdr:rowOff>428625</xdr:rowOff>
    </xdr:from>
    <xdr:to>
      <xdr:col>1</xdr:col>
      <xdr:colOff>2413000</xdr:colOff>
      <xdr:row>192</xdr:row>
      <xdr:rowOff>139950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id="{D98C628B-13A9-4C59-8A65-0975C0968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" y="58324750"/>
          <a:ext cx="2381250" cy="155282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127002</xdr:colOff>
      <xdr:row>200</xdr:row>
      <xdr:rowOff>47625</xdr:rowOff>
    </xdr:from>
    <xdr:to>
      <xdr:col>1</xdr:col>
      <xdr:colOff>2333626</xdr:colOff>
      <xdr:row>204</xdr:row>
      <xdr:rowOff>423128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id="{B89943CC-D3B9-420A-91C9-7A92E281B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2" y="61626750"/>
          <a:ext cx="2206624" cy="221700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212</xdr:row>
      <xdr:rowOff>111126</xdr:rowOff>
    </xdr:from>
    <xdr:to>
      <xdr:col>1</xdr:col>
      <xdr:colOff>2381250</xdr:colOff>
      <xdr:row>216</xdr:row>
      <xdr:rowOff>345488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id="{678055F1-D962-4E7C-AE5A-95DF3F8B59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381"/>
        <a:stretch/>
      </xdr:blipFill>
      <xdr:spPr>
        <a:xfrm>
          <a:off x="412750" y="65373251"/>
          <a:ext cx="2286000" cy="2075862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224</xdr:row>
      <xdr:rowOff>444501</xdr:rowOff>
    </xdr:from>
    <xdr:to>
      <xdr:col>2</xdr:col>
      <xdr:colOff>51940</xdr:colOff>
      <xdr:row>227</xdr:row>
      <xdr:rowOff>301626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id="{6055BD1A-C2A1-490A-B0BF-4BDFE12D0C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144"/>
        <a:stretch/>
      </xdr:blipFill>
      <xdr:spPr>
        <a:xfrm>
          <a:off x="317501" y="69389626"/>
          <a:ext cx="2512564" cy="12382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31751</xdr:colOff>
      <xdr:row>236</xdr:row>
      <xdr:rowOff>222250</xdr:rowOff>
    </xdr:from>
    <xdr:to>
      <xdr:col>1</xdr:col>
      <xdr:colOff>2419870</xdr:colOff>
      <xdr:row>240</xdr:row>
      <xdr:rowOff>174625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id="{1EF57B98-3078-4B9D-BF9F-42D6118BF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1" y="72850375"/>
          <a:ext cx="2388119" cy="1793875"/>
        </a:xfrm>
        <a:prstGeom prst="rect">
          <a:avLst/>
        </a:prstGeom>
      </xdr:spPr>
    </xdr:pic>
    <xdr:clientData/>
  </xdr:twoCellAnchor>
  <xdr:twoCellAnchor editAs="oneCell">
    <xdr:from>
      <xdr:col>1</xdr:col>
      <xdr:colOff>79377</xdr:colOff>
      <xdr:row>248</xdr:row>
      <xdr:rowOff>333375</xdr:rowOff>
    </xdr:from>
    <xdr:to>
      <xdr:col>1</xdr:col>
      <xdr:colOff>2444751</xdr:colOff>
      <xdr:row>252</xdr:row>
      <xdr:rowOff>30454</xdr:rowOff>
    </xdr:to>
    <xdr:pic>
      <xdr:nvPicPr>
        <xdr:cNvPr id="156" name="Immagine 155">
          <a:extLst>
            <a:ext uri="{FF2B5EF4-FFF2-40B4-BE49-F238E27FC236}">
              <a16:creationId xmlns:a16="http://schemas.microsoft.com/office/drawing/2014/main" id="{58DF1035-C045-4370-B7DA-12D1B2EF5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77" y="76644500"/>
          <a:ext cx="2365374" cy="15385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260</xdr:row>
      <xdr:rowOff>190500</xdr:rowOff>
    </xdr:from>
    <xdr:to>
      <xdr:col>1</xdr:col>
      <xdr:colOff>2429226</xdr:colOff>
      <xdr:row>264</xdr:row>
      <xdr:rowOff>149000</xdr:rowOff>
    </xdr:to>
    <xdr:pic>
      <xdr:nvPicPr>
        <xdr:cNvPr id="158" name="Immagine 157">
          <a:extLst>
            <a:ext uri="{FF2B5EF4-FFF2-40B4-BE49-F238E27FC236}">
              <a16:creationId xmlns:a16="http://schemas.microsoft.com/office/drawing/2014/main" id="{247BAD52-773D-4B11-B177-E05186938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80184625"/>
          <a:ext cx="2429226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272</xdr:row>
      <xdr:rowOff>222250</xdr:rowOff>
    </xdr:from>
    <xdr:to>
      <xdr:col>1</xdr:col>
      <xdr:colOff>2420422</xdr:colOff>
      <xdr:row>276</xdr:row>
      <xdr:rowOff>180750</xdr:rowOff>
    </xdr:to>
    <xdr:pic>
      <xdr:nvPicPr>
        <xdr:cNvPr id="160" name="Immagine 159">
          <a:extLst>
            <a:ext uri="{FF2B5EF4-FFF2-40B4-BE49-F238E27FC236}">
              <a16:creationId xmlns:a16="http://schemas.microsoft.com/office/drawing/2014/main" id="{A9DECE86-ACCE-4E3E-AFB4-4DD0D3E40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83899375"/>
          <a:ext cx="2356921" cy="18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134125</xdr:colOff>
      <xdr:row>8</xdr:row>
      <xdr:rowOff>70625</xdr:rowOff>
    </xdr:from>
    <xdr:to>
      <xdr:col>12</xdr:col>
      <xdr:colOff>1826125</xdr:colOff>
      <xdr:row>12</xdr:row>
      <xdr:rowOff>445959</xdr:rowOff>
    </xdr:to>
    <xdr:pic>
      <xdr:nvPicPr>
        <xdr:cNvPr id="164" name="Immagine 163">
          <a:extLst>
            <a:ext uri="{FF2B5EF4-FFF2-40B4-BE49-F238E27FC236}">
              <a16:creationId xmlns:a16="http://schemas.microsoft.com/office/drawing/2014/main" id="{486418FB-C2A4-4CD3-8826-A2C7DDDE8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8500" y="2721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141250</xdr:colOff>
      <xdr:row>8</xdr:row>
      <xdr:rowOff>30125</xdr:rowOff>
    </xdr:from>
    <xdr:to>
      <xdr:col>8</xdr:col>
      <xdr:colOff>1833250</xdr:colOff>
      <xdr:row>12</xdr:row>
      <xdr:rowOff>405459</xdr:rowOff>
    </xdr:to>
    <xdr:pic>
      <xdr:nvPicPr>
        <xdr:cNvPr id="166" name="Immagine 165">
          <a:extLst>
            <a:ext uri="{FF2B5EF4-FFF2-40B4-BE49-F238E27FC236}">
              <a16:creationId xmlns:a16="http://schemas.microsoft.com/office/drawing/2014/main" id="{1EE8DF24-015D-43CB-B9DF-B36AD2810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0125" y="26812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20</xdr:row>
      <xdr:rowOff>31750</xdr:rowOff>
    </xdr:from>
    <xdr:to>
      <xdr:col>12</xdr:col>
      <xdr:colOff>1819000</xdr:colOff>
      <xdr:row>24</xdr:row>
      <xdr:rowOff>407084</xdr:rowOff>
    </xdr:to>
    <xdr:pic>
      <xdr:nvPicPr>
        <xdr:cNvPr id="170" name="Immagine 169">
          <a:extLst>
            <a:ext uri="{FF2B5EF4-FFF2-40B4-BE49-F238E27FC236}">
              <a16:creationId xmlns:a16="http://schemas.microsoft.com/office/drawing/2014/main" id="{EF56C90B-8153-432A-A87B-8221B6618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75" y="6365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150000</xdr:colOff>
      <xdr:row>20</xdr:row>
      <xdr:rowOff>38875</xdr:rowOff>
    </xdr:from>
    <xdr:to>
      <xdr:col>4</xdr:col>
      <xdr:colOff>1842000</xdr:colOff>
      <xdr:row>24</xdr:row>
      <xdr:rowOff>414209</xdr:rowOff>
    </xdr:to>
    <xdr:pic>
      <xdr:nvPicPr>
        <xdr:cNvPr id="172" name="Immagine 171">
          <a:extLst>
            <a:ext uri="{FF2B5EF4-FFF2-40B4-BE49-F238E27FC236}">
              <a16:creationId xmlns:a16="http://schemas.microsoft.com/office/drawing/2014/main" id="{D5843C9C-56B1-41FA-8AFD-96A915A54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3375" y="637300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141250</xdr:colOff>
      <xdr:row>20</xdr:row>
      <xdr:rowOff>46000</xdr:rowOff>
    </xdr:from>
    <xdr:to>
      <xdr:col>8</xdr:col>
      <xdr:colOff>1833250</xdr:colOff>
      <xdr:row>24</xdr:row>
      <xdr:rowOff>421334</xdr:rowOff>
    </xdr:to>
    <xdr:pic>
      <xdr:nvPicPr>
        <xdr:cNvPr id="174" name="Immagine 173">
          <a:extLst>
            <a:ext uri="{FF2B5EF4-FFF2-40B4-BE49-F238E27FC236}">
              <a16:creationId xmlns:a16="http://schemas.microsoft.com/office/drawing/2014/main" id="{7E2FA88A-BDD2-4D32-A928-EFE019AB3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0125" y="638012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32</xdr:row>
      <xdr:rowOff>47625</xdr:rowOff>
    </xdr:from>
    <xdr:to>
      <xdr:col>12</xdr:col>
      <xdr:colOff>1819000</xdr:colOff>
      <xdr:row>36</xdr:row>
      <xdr:rowOff>422959</xdr:rowOff>
    </xdr:to>
    <xdr:pic>
      <xdr:nvPicPr>
        <xdr:cNvPr id="180" name="Immagine 179">
          <a:extLst>
            <a:ext uri="{FF2B5EF4-FFF2-40B4-BE49-F238E27FC236}">
              <a16:creationId xmlns:a16="http://schemas.microsoft.com/office/drawing/2014/main" id="{2517A23C-2957-418C-A1E6-6FDE6287A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75" y="10064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134125</xdr:colOff>
      <xdr:row>32</xdr:row>
      <xdr:rowOff>54750</xdr:rowOff>
    </xdr:from>
    <xdr:to>
      <xdr:col>4</xdr:col>
      <xdr:colOff>1826125</xdr:colOff>
      <xdr:row>36</xdr:row>
      <xdr:rowOff>430084</xdr:rowOff>
    </xdr:to>
    <xdr:pic>
      <xdr:nvPicPr>
        <xdr:cNvPr id="182" name="Immagine 181">
          <a:extLst>
            <a:ext uri="{FF2B5EF4-FFF2-40B4-BE49-F238E27FC236}">
              <a16:creationId xmlns:a16="http://schemas.microsoft.com/office/drawing/2014/main" id="{89E9DAB3-FB07-4D2C-8919-6827B9A48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500" y="10071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32</xdr:row>
      <xdr:rowOff>47625</xdr:rowOff>
    </xdr:from>
    <xdr:to>
      <xdr:col>8</xdr:col>
      <xdr:colOff>1819000</xdr:colOff>
      <xdr:row>36</xdr:row>
      <xdr:rowOff>422959</xdr:rowOff>
    </xdr:to>
    <xdr:pic>
      <xdr:nvPicPr>
        <xdr:cNvPr id="190" name="Immagine 189">
          <a:extLst>
            <a:ext uri="{FF2B5EF4-FFF2-40B4-BE49-F238E27FC236}">
              <a16:creationId xmlns:a16="http://schemas.microsoft.com/office/drawing/2014/main" id="{F2E42DC3-652D-4A51-9D84-D8D317A59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5" y="10064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134125</xdr:colOff>
      <xdr:row>44</xdr:row>
      <xdr:rowOff>38875</xdr:rowOff>
    </xdr:from>
    <xdr:to>
      <xdr:col>4</xdr:col>
      <xdr:colOff>1826125</xdr:colOff>
      <xdr:row>48</xdr:row>
      <xdr:rowOff>414209</xdr:rowOff>
    </xdr:to>
    <xdr:pic>
      <xdr:nvPicPr>
        <xdr:cNvPr id="194" name="Immagine 193">
          <a:extLst>
            <a:ext uri="{FF2B5EF4-FFF2-40B4-BE49-F238E27FC236}">
              <a16:creationId xmlns:a16="http://schemas.microsoft.com/office/drawing/2014/main" id="{59DC1D09-8531-430D-BDC7-FC6CDA8F5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500" y="1373900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141250</xdr:colOff>
      <xdr:row>44</xdr:row>
      <xdr:rowOff>30125</xdr:rowOff>
    </xdr:from>
    <xdr:to>
      <xdr:col>12</xdr:col>
      <xdr:colOff>1833250</xdr:colOff>
      <xdr:row>48</xdr:row>
      <xdr:rowOff>405459</xdr:rowOff>
    </xdr:to>
    <xdr:pic>
      <xdr:nvPicPr>
        <xdr:cNvPr id="196" name="Immagine 195">
          <a:extLst>
            <a:ext uri="{FF2B5EF4-FFF2-40B4-BE49-F238E27FC236}">
              <a16:creationId xmlns:a16="http://schemas.microsoft.com/office/drawing/2014/main" id="{00C3856C-3654-45B7-B8FD-3532A8D08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5625" y="137302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132500</xdr:colOff>
      <xdr:row>44</xdr:row>
      <xdr:rowOff>53125</xdr:rowOff>
    </xdr:from>
    <xdr:to>
      <xdr:col>8</xdr:col>
      <xdr:colOff>1824500</xdr:colOff>
      <xdr:row>48</xdr:row>
      <xdr:rowOff>428459</xdr:rowOff>
    </xdr:to>
    <xdr:pic>
      <xdr:nvPicPr>
        <xdr:cNvPr id="198" name="Immagine 197">
          <a:extLst>
            <a:ext uri="{FF2B5EF4-FFF2-40B4-BE49-F238E27FC236}">
              <a16:creationId xmlns:a16="http://schemas.microsoft.com/office/drawing/2014/main" id="{A60F2A14-6F90-4099-8CC1-6F8E91A1D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1375" y="137532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142875</xdr:colOff>
      <xdr:row>56</xdr:row>
      <xdr:rowOff>47625</xdr:rowOff>
    </xdr:from>
    <xdr:to>
      <xdr:col>12</xdr:col>
      <xdr:colOff>1834875</xdr:colOff>
      <xdr:row>60</xdr:row>
      <xdr:rowOff>422959</xdr:rowOff>
    </xdr:to>
    <xdr:pic>
      <xdr:nvPicPr>
        <xdr:cNvPr id="202" name="Immagine 201">
          <a:extLst>
            <a:ext uri="{FF2B5EF4-FFF2-40B4-BE49-F238E27FC236}">
              <a16:creationId xmlns:a16="http://schemas.microsoft.com/office/drawing/2014/main" id="{0A7C8DA6-8016-4D7F-A4A4-01BA20487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0" y="17430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132500</xdr:colOff>
      <xdr:row>56</xdr:row>
      <xdr:rowOff>53125</xdr:rowOff>
    </xdr:from>
    <xdr:to>
      <xdr:col>8</xdr:col>
      <xdr:colOff>1824500</xdr:colOff>
      <xdr:row>60</xdr:row>
      <xdr:rowOff>428459</xdr:rowOff>
    </xdr:to>
    <xdr:pic>
      <xdr:nvPicPr>
        <xdr:cNvPr id="208" name="Immagine 207">
          <a:extLst>
            <a:ext uri="{FF2B5EF4-FFF2-40B4-BE49-F238E27FC236}">
              <a16:creationId xmlns:a16="http://schemas.microsoft.com/office/drawing/2014/main" id="{2BC89B9E-B76F-4C37-90BB-3745E9CCE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1375" y="174362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127000</xdr:colOff>
      <xdr:row>56</xdr:row>
      <xdr:rowOff>47625</xdr:rowOff>
    </xdr:from>
    <xdr:to>
      <xdr:col>4</xdr:col>
      <xdr:colOff>1819000</xdr:colOff>
      <xdr:row>60</xdr:row>
      <xdr:rowOff>422959</xdr:rowOff>
    </xdr:to>
    <xdr:pic>
      <xdr:nvPicPr>
        <xdr:cNvPr id="212" name="Immagine 211">
          <a:extLst>
            <a:ext uri="{FF2B5EF4-FFF2-40B4-BE49-F238E27FC236}">
              <a16:creationId xmlns:a16="http://schemas.microsoft.com/office/drawing/2014/main" id="{5547C730-4EE4-485A-AE90-3B3AD46B4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0375" y="17430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68</xdr:row>
      <xdr:rowOff>47625</xdr:rowOff>
    </xdr:from>
    <xdr:to>
      <xdr:col>12</xdr:col>
      <xdr:colOff>1819000</xdr:colOff>
      <xdr:row>72</xdr:row>
      <xdr:rowOff>422959</xdr:rowOff>
    </xdr:to>
    <xdr:pic>
      <xdr:nvPicPr>
        <xdr:cNvPr id="214" name="Immagine 213">
          <a:extLst>
            <a:ext uri="{FF2B5EF4-FFF2-40B4-BE49-F238E27FC236}">
              <a16:creationId xmlns:a16="http://schemas.microsoft.com/office/drawing/2014/main" id="{7B023C62-1B54-43DB-A67C-119EE2D4D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75" y="21113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141250</xdr:colOff>
      <xdr:row>68</xdr:row>
      <xdr:rowOff>46000</xdr:rowOff>
    </xdr:from>
    <xdr:to>
      <xdr:col>4</xdr:col>
      <xdr:colOff>1833250</xdr:colOff>
      <xdr:row>72</xdr:row>
      <xdr:rowOff>421334</xdr:rowOff>
    </xdr:to>
    <xdr:pic>
      <xdr:nvPicPr>
        <xdr:cNvPr id="218" name="Immagine 217">
          <a:extLst>
            <a:ext uri="{FF2B5EF4-FFF2-40B4-BE49-F238E27FC236}">
              <a16:creationId xmlns:a16="http://schemas.microsoft.com/office/drawing/2014/main" id="{28DAC394-3221-439A-A2F9-38BBC69FF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4625" y="2111212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132500</xdr:colOff>
      <xdr:row>68</xdr:row>
      <xdr:rowOff>53125</xdr:rowOff>
    </xdr:from>
    <xdr:to>
      <xdr:col>8</xdr:col>
      <xdr:colOff>1824500</xdr:colOff>
      <xdr:row>72</xdr:row>
      <xdr:rowOff>428459</xdr:rowOff>
    </xdr:to>
    <xdr:pic>
      <xdr:nvPicPr>
        <xdr:cNvPr id="220" name="Immagine 219">
          <a:extLst>
            <a:ext uri="{FF2B5EF4-FFF2-40B4-BE49-F238E27FC236}">
              <a16:creationId xmlns:a16="http://schemas.microsoft.com/office/drawing/2014/main" id="{9122048F-95D1-44C2-BED1-74369D1B0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1375" y="211192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127000</xdr:colOff>
      <xdr:row>80</xdr:row>
      <xdr:rowOff>47625</xdr:rowOff>
    </xdr:from>
    <xdr:to>
      <xdr:col>4</xdr:col>
      <xdr:colOff>1819000</xdr:colOff>
      <xdr:row>84</xdr:row>
      <xdr:rowOff>422959</xdr:rowOff>
    </xdr:to>
    <xdr:pic>
      <xdr:nvPicPr>
        <xdr:cNvPr id="224" name="Immagine 223">
          <a:extLst>
            <a:ext uri="{FF2B5EF4-FFF2-40B4-BE49-F238E27FC236}">
              <a16:creationId xmlns:a16="http://schemas.microsoft.com/office/drawing/2014/main" id="{2B2DD4EA-8312-4365-A17B-B2F620ACF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0375" y="24796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125375</xdr:colOff>
      <xdr:row>80</xdr:row>
      <xdr:rowOff>46000</xdr:rowOff>
    </xdr:from>
    <xdr:to>
      <xdr:col>12</xdr:col>
      <xdr:colOff>1817375</xdr:colOff>
      <xdr:row>84</xdr:row>
      <xdr:rowOff>421334</xdr:rowOff>
    </xdr:to>
    <xdr:pic>
      <xdr:nvPicPr>
        <xdr:cNvPr id="228" name="Immagine 227">
          <a:extLst>
            <a:ext uri="{FF2B5EF4-FFF2-40B4-BE49-F238E27FC236}">
              <a16:creationId xmlns:a16="http://schemas.microsoft.com/office/drawing/2014/main" id="{AD0D7B45-B2B6-4CDD-9388-3A32626B1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750" y="2479512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139625</xdr:colOff>
      <xdr:row>80</xdr:row>
      <xdr:rowOff>60250</xdr:rowOff>
    </xdr:from>
    <xdr:to>
      <xdr:col>8</xdr:col>
      <xdr:colOff>1831625</xdr:colOff>
      <xdr:row>84</xdr:row>
      <xdr:rowOff>435584</xdr:rowOff>
    </xdr:to>
    <xdr:pic>
      <xdr:nvPicPr>
        <xdr:cNvPr id="232" name="Immagine 231">
          <a:extLst>
            <a:ext uri="{FF2B5EF4-FFF2-40B4-BE49-F238E27FC236}">
              <a16:creationId xmlns:a16="http://schemas.microsoft.com/office/drawing/2014/main" id="{1A2B2044-98F8-4D82-AB67-7818FBE59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8500" y="248093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104</xdr:row>
      <xdr:rowOff>47625</xdr:rowOff>
    </xdr:from>
    <xdr:to>
      <xdr:col>8</xdr:col>
      <xdr:colOff>1819000</xdr:colOff>
      <xdr:row>108</xdr:row>
      <xdr:rowOff>422959</xdr:rowOff>
    </xdr:to>
    <xdr:pic>
      <xdr:nvPicPr>
        <xdr:cNvPr id="234" name="Immagine 233">
          <a:extLst>
            <a:ext uri="{FF2B5EF4-FFF2-40B4-BE49-F238E27FC236}">
              <a16:creationId xmlns:a16="http://schemas.microsoft.com/office/drawing/2014/main" id="{10B35CC3-9E08-422D-865E-7C66661BF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5" y="32162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150000</xdr:colOff>
      <xdr:row>104</xdr:row>
      <xdr:rowOff>38875</xdr:rowOff>
    </xdr:from>
    <xdr:to>
      <xdr:col>4</xdr:col>
      <xdr:colOff>1842000</xdr:colOff>
      <xdr:row>108</xdr:row>
      <xdr:rowOff>414209</xdr:rowOff>
    </xdr:to>
    <xdr:pic>
      <xdr:nvPicPr>
        <xdr:cNvPr id="236" name="Immagine 235">
          <a:extLst>
            <a:ext uri="{FF2B5EF4-FFF2-40B4-BE49-F238E27FC236}">
              <a16:creationId xmlns:a16="http://schemas.microsoft.com/office/drawing/2014/main" id="{BE08FF86-6F9C-4BE0-9C75-FF5E92FF7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3375" y="3215400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116</xdr:row>
      <xdr:rowOff>47625</xdr:rowOff>
    </xdr:from>
    <xdr:to>
      <xdr:col>12</xdr:col>
      <xdr:colOff>1819000</xdr:colOff>
      <xdr:row>120</xdr:row>
      <xdr:rowOff>422959</xdr:rowOff>
    </xdr:to>
    <xdr:pic>
      <xdr:nvPicPr>
        <xdr:cNvPr id="238" name="Immagine 237">
          <a:extLst>
            <a:ext uri="{FF2B5EF4-FFF2-40B4-BE49-F238E27FC236}">
              <a16:creationId xmlns:a16="http://schemas.microsoft.com/office/drawing/2014/main" id="{4563A10A-283C-4FEA-AE11-B50A39399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75" y="35845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142875</xdr:colOff>
      <xdr:row>128</xdr:row>
      <xdr:rowOff>47625</xdr:rowOff>
    </xdr:from>
    <xdr:to>
      <xdr:col>12</xdr:col>
      <xdr:colOff>1834875</xdr:colOff>
      <xdr:row>132</xdr:row>
      <xdr:rowOff>422959</xdr:rowOff>
    </xdr:to>
    <xdr:pic>
      <xdr:nvPicPr>
        <xdr:cNvPr id="240" name="Immagine 239">
          <a:extLst>
            <a:ext uri="{FF2B5EF4-FFF2-40B4-BE49-F238E27FC236}">
              <a16:creationId xmlns:a16="http://schemas.microsoft.com/office/drawing/2014/main" id="{D7382D74-9CC9-4DBD-9508-7E29B0D43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0" y="39528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142875</xdr:colOff>
      <xdr:row>140</xdr:row>
      <xdr:rowOff>31750</xdr:rowOff>
    </xdr:from>
    <xdr:to>
      <xdr:col>12</xdr:col>
      <xdr:colOff>1834875</xdr:colOff>
      <xdr:row>144</xdr:row>
      <xdr:rowOff>407084</xdr:rowOff>
    </xdr:to>
    <xdr:pic>
      <xdr:nvPicPr>
        <xdr:cNvPr id="242" name="Immagine 241">
          <a:extLst>
            <a:ext uri="{FF2B5EF4-FFF2-40B4-BE49-F238E27FC236}">
              <a16:creationId xmlns:a16="http://schemas.microsoft.com/office/drawing/2014/main" id="{45973023-4F73-4755-A15C-8862DF3EE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0" y="43195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116</xdr:row>
      <xdr:rowOff>31750</xdr:rowOff>
    </xdr:from>
    <xdr:to>
      <xdr:col>8</xdr:col>
      <xdr:colOff>1819000</xdr:colOff>
      <xdr:row>120</xdr:row>
      <xdr:rowOff>407084</xdr:rowOff>
    </xdr:to>
    <xdr:pic>
      <xdr:nvPicPr>
        <xdr:cNvPr id="244" name="Immagine 243">
          <a:extLst>
            <a:ext uri="{FF2B5EF4-FFF2-40B4-BE49-F238E27FC236}">
              <a16:creationId xmlns:a16="http://schemas.microsoft.com/office/drawing/2014/main" id="{11EC88CE-0FE0-4DE0-88D6-EB9D680D0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5" y="35829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134125</xdr:colOff>
      <xdr:row>116</xdr:row>
      <xdr:rowOff>38875</xdr:rowOff>
    </xdr:from>
    <xdr:to>
      <xdr:col>4</xdr:col>
      <xdr:colOff>1826125</xdr:colOff>
      <xdr:row>120</xdr:row>
      <xdr:rowOff>414209</xdr:rowOff>
    </xdr:to>
    <xdr:pic>
      <xdr:nvPicPr>
        <xdr:cNvPr id="246" name="Immagine 245">
          <a:extLst>
            <a:ext uri="{FF2B5EF4-FFF2-40B4-BE49-F238E27FC236}">
              <a16:creationId xmlns:a16="http://schemas.microsoft.com/office/drawing/2014/main" id="{6C5A857F-40D6-465A-93CD-BB51A1DF9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500" y="3583700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128</xdr:row>
      <xdr:rowOff>31750</xdr:rowOff>
    </xdr:from>
    <xdr:to>
      <xdr:col>8</xdr:col>
      <xdr:colOff>1834875</xdr:colOff>
      <xdr:row>132</xdr:row>
      <xdr:rowOff>407084</xdr:rowOff>
    </xdr:to>
    <xdr:pic>
      <xdr:nvPicPr>
        <xdr:cNvPr id="248" name="Immagine 247">
          <a:extLst>
            <a:ext uri="{FF2B5EF4-FFF2-40B4-BE49-F238E27FC236}">
              <a16:creationId xmlns:a16="http://schemas.microsoft.com/office/drawing/2014/main" id="{E0F77156-793E-40D3-A9E6-8361DD67F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39512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150000</xdr:colOff>
      <xdr:row>128</xdr:row>
      <xdr:rowOff>38875</xdr:rowOff>
    </xdr:from>
    <xdr:to>
      <xdr:col>4</xdr:col>
      <xdr:colOff>1842000</xdr:colOff>
      <xdr:row>132</xdr:row>
      <xdr:rowOff>414209</xdr:rowOff>
    </xdr:to>
    <xdr:pic>
      <xdr:nvPicPr>
        <xdr:cNvPr id="250" name="Immagine 249">
          <a:extLst>
            <a:ext uri="{FF2B5EF4-FFF2-40B4-BE49-F238E27FC236}">
              <a16:creationId xmlns:a16="http://schemas.microsoft.com/office/drawing/2014/main" id="{C0401A91-49A6-4004-BE01-712D4C47C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3375" y="3952000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140</xdr:row>
      <xdr:rowOff>47625</xdr:rowOff>
    </xdr:from>
    <xdr:to>
      <xdr:col>8</xdr:col>
      <xdr:colOff>1819000</xdr:colOff>
      <xdr:row>144</xdr:row>
      <xdr:rowOff>422959</xdr:rowOff>
    </xdr:to>
    <xdr:pic>
      <xdr:nvPicPr>
        <xdr:cNvPr id="252" name="Immagine 251">
          <a:extLst>
            <a:ext uri="{FF2B5EF4-FFF2-40B4-BE49-F238E27FC236}">
              <a16:creationId xmlns:a16="http://schemas.microsoft.com/office/drawing/2014/main" id="{B2BC6A37-4B47-4E17-9FC6-601280BCF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5" y="43211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134125</xdr:colOff>
      <xdr:row>140</xdr:row>
      <xdr:rowOff>54750</xdr:rowOff>
    </xdr:from>
    <xdr:to>
      <xdr:col>4</xdr:col>
      <xdr:colOff>1826125</xdr:colOff>
      <xdr:row>144</xdr:row>
      <xdr:rowOff>430084</xdr:rowOff>
    </xdr:to>
    <xdr:pic>
      <xdr:nvPicPr>
        <xdr:cNvPr id="254" name="Immagine 253">
          <a:extLst>
            <a:ext uri="{FF2B5EF4-FFF2-40B4-BE49-F238E27FC236}">
              <a16:creationId xmlns:a16="http://schemas.microsoft.com/office/drawing/2014/main" id="{76682F1D-EA4C-44C2-88E7-116D7A1E0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500" y="43218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152</xdr:row>
      <xdr:rowOff>31750</xdr:rowOff>
    </xdr:from>
    <xdr:to>
      <xdr:col>8</xdr:col>
      <xdr:colOff>1819000</xdr:colOff>
      <xdr:row>156</xdr:row>
      <xdr:rowOff>407084</xdr:rowOff>
    </xdr:to>
    <xdr:pic>
      <xdr:nvPicPr>
        <xdr:cNvPr id="256" name="Immagine 255">
          <a:extLst>
            <a:ext uri="{FF2B5EF4-FFF2-40B4-BE49-F238E27FC236}">
              <a16:creationId xmlns:a16="http://schemas.microsoft.com/office/drawing/2014/main" id="{F1E0BA72-971B-4F50-96DB-DB9AE5A42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5" y="46878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134125</xdr:colOff>
      <xdr:row>152</xdr:row>
      <xdr:rowOff>54750</xdr:rowOff>
    </xdr:from>
    <xdr:to>
      <xdr:col>4</xdr:col>
      <xdr:colOff>1826125</xdr:colOff>
      <xdr:row>156</xdr:row>
      <xdr:rowOff>430084</xdr:rowOff>
    </xdr:to>
    <xdr:pic>
      <xdr:nvPicPr>
        <xdr:cNvPr id="258" name="Immagine 257">
          <a:extLst>
            <a:ext uri="{FF2B5EF4-FFF2-40B4-BE49-F238E27FC236}">
              <a16:creationId xmlns:a16="http://schemas.microsoft.com/office/drawing/2014/main" id="{3B25395C-5DC0-475C-B19B-8AA7777B9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500" y="46901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164</xdr:row>
      <xdr:rowOff>31750</xdr:rowOff>
    </xdr:from>
    <xdr:to>
      <xdr:col>8</xdr:col>
      <xdr:colOff>1834875</xdr:colOff>
      <xdr:row>168</xdr:row>
      <xdr:rowOff>407084</xdr:rowOff>
    </xdr:to>
    <xdr:pic>
      <xdr:nvPicPr>
        <xdr:cNvPr id="260" name="Immagine 259">
          <a:extLst>
            <a:ext uri="{FF2B5EF4-FFF2-40B4-BE49-F238E27FC236}">
              <a16:creationId xmlns:a16="http://schemas.microsoft.com/office/drawing/2014/main" id="{FE509A17-5D91-498A-8EEF-91086C29C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50561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150000</xdr:colOff>
      <xdr:row>164</xdr:row>
      <xdr:rowOff>54750</xdr:rowOff>
    </xdr:from>
    <xdr:to>
      <xdr:col>4</xdr:col>
      <xdr:colOff>1842000</xdr:colOff>
      <xdr:row>168</xdr:row>
      <xdr:rowOff>430084</xdr:rowOff>
    </xdr:to>
    <xdr:pic>
      <xdr:nvPicPr>
        <xdr:cNvPr id="262" name="Immagine 261">
          <a:extLst>
            <a:ext uri="{FF2B5EF4-FFF2-40B4-BE49-F238E27FC236}">
              <a16:creationId xmlns:a16="http://schemas.microsoft.com/office/drawing/2014/main" id="{41BB4DF2-EE91-4845-9067-0C32AA449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3375" y="50584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142875</xdr:colOff>
      <xdr:row>164</xdr:row>
      <xdr:rowOff>47625</xdr:rowOff>
    </xdr:from>
    <xdr:to>
      <xdr:col>12</xdr:col>
      <xdr:colOff>1834875</xdr:colOff>
      <xdr:row>168</xdr:row>
      <xdr:rowOff>422959</xdr:rowOff>
    </xdr:to>
    <xdr:pic>
      <xdr:nvPicPr>
        <xdr:cNvPr id="264" name="Immagine 263">
          <a:extLst>
            <a:ext uri="{FF2B5EF4-FFF2-40B4-BE49-F238E27FC236}">
              <a16:creationId xmlns:a16="http://schemas.microsoft.com/office/drawing/2014/main" id="{E9332B38-66DF-4D5B-81D6-B81EDD299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0" y="50577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176</xdr:row>
      <xdr:rowOff>47625</xdr:rowOff>
    </xdr:from>
    <xdr:to>
      <xdr:col>12</xdr:col>
      <xdr:colOff>1819000</xdr:colOff>
      <xdr:row>180</xdr:row>
      <xdr:rowOff>422959</xdr:rowOff>
    </xdr:to>
    <xdr:pic>
      <xdr:nvPicPr>
        <xdr:cNvPr id="266" name="Immagine 265">
          <a:extLst>
            <a:ext uri="{FF2B5EF4-FFF2-40B4-BE49-F238E27FC236}">
              <a16:creationId xmlns:a16="http://schemas.microsoft.com/office/drawing/2014/main" id="{C0E27914-9FC8-4600-806E-08986167B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75" y="54260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176</xdr:row>
      <xdr:rowOff>47625</xdr:rowOff>
    </xdr:from>
    <xdr:to>
      <xdr:col>8</xdr:col>
      <xdr:colOff>1834875</xdr:colOff>
      <xdr:row>180</xdr:row>
      <xdr:rowOff>422959</xdr:rowOff>
    </xdr:to>
    <xdr:pic>
      <xdr:nvPicPr>
        <xdr:cNvPr id="268" name="Immagine 267">
          <a:extLst>
            <a:ext uri="{FF2B5EF4-FFF2-40B4-BE49-F238E27FC236}">
              <a16:creationId xmlns:a16="http://schemas.microsoft.com/office/drawing/2014/main" id="{2B47B6A3-925E-48FC-9901-3F8F85BA3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54260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134125</xdr:colOff>
      <xdr:row>176</xdr:row>
      <xdr:rowOff>54750</xdr:rowOff>
    </xdr:from>
    <xdr:to>
      <xdr:col>4</xdr:col>
      <xdr:colOff>1826125</xdr:colOff>
      <xdr:row>180</xdr:row>
      <xdr:rowOff>430084</xdr:rowOff>
    </xdr:to>
    <xdr:pic>
      <xdr:nvPicPr>
        <xdr:cNvPr id="270" name="Immagine 269">
          <a:extLst>
            <a:ext uri="{FF2B5EF4-FFF2-40B4-BE49-F238E27FC236}">
              <a16:creationId xmlns:a16="http://schemas.microsoft.com/office/drawing/2014/main" id="{9792BDBA-A1F5-47BA-8816-F408F4EED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500" y="54267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188</xdr:row>
      <xdr:rowOff>31750</xdr:rowOff>
    </xdr:from>
    <xdr:to>
      <xdr:col>8</xdr:col>
      <xdr:colOff>1834875</xdr:colOff>
      <xdr:row>192</xdr:row>
      <xdr:rowOff>407084</xdr:rowOff>
    </xdr:to>
    <xdr:pic>
      <xdr:nvPicPr>
        <xdr:cNvPr id="272" name="Immagine 271">
          <a:extLst>
            <a:ext uri="{FF2B5EF4-FFF2-40B4-BE49-F238E27FC236}">
              <a16:creationId xmlns:a16="http://schemas.microsoft.com/office/drawing/2014/main" id="{67004E3C-BD38-4D0A-A645-9E7CDCDD5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57927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134125</xdr:colOff>
      <xdr:row>188</xdr:row>
      <xdr:rowOff>54750</xdr:rowOff>
    </xdr:from>
    <xdr:to>
      <xdr:col>4</xdr:col>
      <xdr:colOff>1826125</xdr:colOff>
      <xdr:row>192</xdr:row>
      <xdr:rowOff>430084</xdr:rowOff>
    </xdr:to>
    <xdr:pic>
      <xdr:nvPicPr>
        <xdr:cNvPr id="274" name="Immagine 273">
          <a:extLst>
            <a:ext uri="{FF2B5EF4-FFF2-40B4-BE49-F238E27FC236}">
              <a16:creationId xmlns:a16="http://schemas.microsoft.com/office/drawing/2014/main" id="{0E79D77A-E020-4551-ADFE-2A059BC6D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500" y="57950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188</xdr:row>
      <xdr:rowOff>47625</xdr:rowOff>
    </xdr:from>
    <xdr:to>
      <xdr:col>12</xdr:col>
      <xdr:colOff>1819000</xdr:colOff>
      <xdr:row>192</xdr:row>
      <xdr:rowOff>422959</xdr:rowOff>
    </xdr:to>
    <xdr:pic>
      <xdr:nvPicPr>
        <xdr:cNvPr id="276" name="Immagine 275">
          <a:extLst>
            <a:ext uri="{FF2B5EF4-FFF2-40B4-BE49-F238E27FC236}">
              <a16:creationId xmlns:a16="http://schemas.microsoft.com/office/drawing/2014/main" id="{281CEAA1-E694-46AA-9BCE-B4D430C53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75" y="57943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142875</xdr:colOff>
      <xdr:row>200</xdr:row>
      <xdr:rowOff>47625</xdr:rowOff>
    </xdr:from>
    <xdr:to>
      <xdr:col>12</xdr:col>
      <xdr:colOff>1834875</xdr:colOff>
      <xdr:row>204</xdr:row>
      <xdr:rowOff>422959</xdr:rowOff>
    </xdr:to>
    <xdr:pic>
      <xdr:nvPicPr>
        <xdr:cNvPr id="278" name="Immagine 277">
          <a:extLst>
            <a:ext uri="{FF2B5EF4-FFF2-40B4-BE49-F238E27FC236}">
              <a16:creationId xmlns:a16="http://schemas.microsoft.com/office/drawing/2014/main" id="{33235F1E-629C-4D8A-8590-B657C7045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0" y="61626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200</xdr:row>
      <xdr:rowOff>31750</xdr:rowOff>
    </xdr:from>
    <xdr:to>
      <xdr:col>8</xdr:col>
      <xdr:colOff>1819000</xdr:colOff>
      <xdr:row>204</xdr:row>
      <xdr:rowOff>407084</xdr:rowOff>
    </xdr:to>
    <xdr:pic>
      <xdr:nvPicPr>
        <xdr:cNvPr id="280" name="Immagine 279">
          <a:extLst>
            <a:ext uri="{FF2B5EF4-FFF2-40B4-BE49-F238E27FC236}">
              <a16:creationId xmlns:a16="http://schemas.microsoft.com/office/drawing/2014/main" id="{766BEC58-A684-4ACB-9985-C15DC7B36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5" y="61610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134125</xdr:colOff>
      <xdr:row>200</xdr:row>
      <xdr:rowOff>54750</xdr:rowOff>
    </xdr:from>
    <xdr:to>
      <xdr:col>4</xdr:col>
      <xdr:colOff>1826125</xdr:colOff>
      <xdr:row>204</xdr:row>
      <xdr:rowOff>430084</xdr:rowOff>
    </xdr:to>
    <xdr:pic>
      <xdr:nvPicPr>
        <xdr:cNvPr id="282" name="Immagine 281">
          <a:extLst>
            <a:ext uri="{FF2B5EF4-FFF2-40B4-BE49-F238E27FC236}">
              <a16:creationId xmlns:a16="http://schemas.microsoft.com/office/drawing/2014/main" id="{846AA8A9-4218-46BC-B0D5-A691314EE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500" y="61633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127000</xdr:colOff>
      <xdr:row>212</xdr:row>
      <xdr:rowOff>31750</xdr:rowOff>
    </xdr:from>
    <xdr:to>
      <xdr:col>4</xdr:col>
      <xdr:colOff>1819000</xdr:colOff>
      <xdr:row>216</xdr:row>
      <xdr:rowOff>407084</xdr:rowOff>
    </xdr:to>
    <xdr:pic>
      <xdr:nvPicPr>
        <xdr:cNvPr id="284" name="Immagine 283">
          <a:extLst>
            <a:ext uri="{FF2B5EF4-FFF2-40B4-BE49-F238E27FC236}">
              <a16:creationId xmlns:a16="http://schemas.microsoft.com/office/drawing/2014/main" id="{E12C9D94-112D-47BA-874D-4030B6903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0375" y="65293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134125</xdr:colOff>
      <xdr:row>212</xdr:row>
      <xdr:rowOff>54750</xdr:rowOff>
    </xdr:from>
    <xdr:to>
      <xdr:col>8</xdr:col>
      <xdr:colOff>1826125</xdr:colOff>
      <xdr:row>216</xdr:row>
      <xdr:rowOff>430084</xdr:rowOff>
    </xdr:to>
    <xdr:pic>
      <xdr:nvPicPr>
        <xdr:cNvPr id="286" name="Immagine 285">
          <a:extLst>
            <a:ext uri="{FF2B5EF4-FFF2-40B4-BE49-F238E27FC236}">
              <a16:creationId xmlns:a16="http://schemas.microsoft.com/office/drawing/2014/main" id="{5A6B301C-9B68-4FEC-AF64-B755FABD6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3000" y="65316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212</xdr:row>
      <xdr:rowOff>47625</xdr:rowOff>
    </xdr:from>
    <xdr:to>
      <xdr:col>12</xdr:col>
      <xdr:colOff>1819000</xdr:colOff>
      <xdr:row>216</xdr:row>
      <xdr:rowOff>422959</xdr:rowOff>
    </xdr:to>
    <xdr:pic>
      <xdr:nvPicPr>
        <xdr:cNvPr id="288" name="Immagine 287">
          <a:extLst>
            <a:ext uri="{FF2B5EF4-FFF2-40B4-BE49-F238E27FC236}">
              <a16:creationId xmlns:a16="http://schemas.microsoft.com/office/drawing/2014/main" id="{15FCBDAA-FD65-4000-B58D-1B790C1D6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75" y="65309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134125</xdr:colOff>
      <xdr:row>224</xdr:row>
      <xdr:rowOff>54750</xdr:rowOff>
    </xdr:from>
    <xdr:to>
      <xdr:col>12</xdr:col>
      <xdr:colOff>1826125</xdr:colOff>
      <xdr:row>228</xdr:row>
      <xdr:rowOff>430084</xdr:rowOff>
    </xdr:to>
    <xdr:pic>
      <xdr:nvPicPr>
        <xdr:cNvPr id="292" name="Immagine 291">
          <a:extLst>
            <a:ext uri="{FF2B5EF4-FFF2-40B4-BE49-F238E27FC236}">
              <a16:creationId xmlns:a16="http://schemas.microsoft.com/office/drawing/2014/main" id="{DA40649A-2176-43EF-B737-7DBE03C09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8500" y="68999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132500</xdr:colOff>
      <xdr:row>224</xdr:row>
      <xdr:rowOff>37250</xdr:rowOff>
    </xdr:from>
    <xdr:to>
      <xdr:col>8</xdr:col>
      <xdr:colOff>1824500</xdr:colOff>
      <xdr:row>228</xdr:row>
      <xdr:rowOff>412584</xdr:rowOff>
    </xdr:to>
    <xdr:pic>
      <xdr:nvPicPr>
        <xdr:cNvPr id="296" name="Immagine 295">
          <a:extLst>
            <a:ext uri="{FF2B5EF4-FFF2-40B4-BE49-F238E27FC236}">
              <a16:creationId xmlns:a16="http://schemas.microsoft.com/office/drawing/2014/main" id="{4708FD48-3FCD-4190-B0A1-5E882A10B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1375" y="689823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139625</xdr:colOff>
      <xdr:row>224</xdr:row>
      <xdr:rowOff>44375</xdr:rowOff>
    </xdr:from>
    <xdr:to>
      <xdr:col>4</xdr:col>
      <xdr:colOff>1831625</xdr:colOff>
      <xdr:row>228</xdr:row>
      <xdr:rowOff>419709</xdr:rowOff>
    </xdr:to>
    <xdr:pic>
      <xdr:nvPicPr>
        <xdr:cNvPr id="298" name="Immagine 297">
          <a:extLst>
            <a:ext uri="{FF2B5EF4-FFF2-40B4-BE49-F238E27FC236}">
              <a16:creationId xmlns:a16="http://schemas.microsoft.com/office/drawing/2014/main" id="{911D274C-BE4D-49E7-99F7-EFDEE1F2B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3000" y="6898950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142875</xdr:colOff>
      <xdr:row>236</xdr:row>
      <xdr:rowOff>47625</xdr:rowOff>
    </xdr:from>
    <xdr:to>
      <xdr:col>12</xdr:col>
      <xdr:colOff>1834875</xdr:colOff>
      <xdr:row>240</xdr:row>
      <xdr:rowOff>422959</xdr:rowOff>
    </xdr:to>
    <xdr:pic>
      <xdr:nvPicPr>
        <xdr:cNvPr id="300" name="Immagine 299">
          <a:extLst>
            <a:ext uri="{FF2B5EF4-FFF2-40B4-BE49-F238E27FC236}">
              <a16:creationId xmlns:a16="http://schemas.microsoft.com/office/drawing/2014/main" id="{44AE34F2-BFE5-44CC-A615-B23578A22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0" y="72675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236</xdr:row>
      <xdr:rowOff>31750</xdr:rowOff>
    </xdr:from>
    <xdr:to>
      <xdr:col>8</xdr:col>
      <xdr:colOff>1819000</xdr:colOff>
      <xdr:row>240</xdr:row>
      <xdr:rowOff>407084</xdr:rowOff>
    </xdr:to>
    <xdr:pic>
      <xdr:nvPicPr>
        <xdr:cNvPr id="302" name="Immagine 301">
          <a:extLst>
            <a:ext uri="{FF2B5EF4-FFF2-40B4-BE49-F238E27FC236}">
              <a16:creationId xmlns:a16="http://schemas.microsoft.com/office/drawing/2014/main" id="{138C38B6-1F2D-48AF-8AA7-86BCBA8CE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5" y="72659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134125</xdr:colOff>
      <xdr:row>236</xdr:row>
      <xdr:rowOff>38875</xdr:rowOff>
    </xdr:from>
    <xdr:to>
      <xdr:col>4</xdr:col>
      <xdr:colOff>1826125</xdr:colOff>
      <xdr:row>240</xdr:row>
      <xdr:rowOff>414209</xdr:rowOff>
    </xdr:to>
    <xdr:pic>
      <xdr:nvPicPr>
        <xdr:cNvPr id="304" name="Immagine 303">
          <a:extLst>
            <a:ext uri="{FF2B5EF4-FFF2-40B4-BE49-F238E27FC236}">
              <a16:creationId xmlns:a16="http://schemas.microsoft.com/office/drawing/2014/main" id="{30EF961C-306E-419B-8349-F980E8780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500" y="7266700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118250</xdr:colOff>
      <xdr:row>248</xdr:row>
      <xdr:rowOff>38875</xdr:rowOff>
    </xdr:from>
    <xdr:to>
      <xdr:col>4</xdr:col>
      <xdr:colOff>1810250</xdr:colOff>
      <xdr:row>252</xdr:row>
      <xdr:rowOff>414209</xdr:rowOff>
    </xdr:to>
    <xdr:pic>
      <xdr:nvPicPr>
        <xdr:cNvPr id="308" name="Immagine 307">
          <a:extLst>
            <a:ext uri="{FF2B5EF4-FFF2-40B4-BE49-F238E27FC236}">
              <a16:creationId xmlns:a16="http://schemas.microsoft.com/office/drawing/2014/main" id="{09BE9606-27A8-4926-BEE4-E5A4514A9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625" y="7635000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248</xdr:row>
      <xdr:rowOff>47625</xdr:rowOff>
    </xdr:from>
    <xdr:to>
      <xdr:col>12</xdr:col>
      <xdr:colOff>1819000</xdr:colOff>
      <xdr:row>252</xdr:row>
      <xdr:rowOff>422959</xdr:rowOff>
    </xdr:to>
    <xdr:pic>
      <xdr:nvPicPr>
        <xdr:cNvPr id="310" name="Immagine 309">
          <a:extLst>
            <a:ext uri="{FF2B5EF4-FFF2-40B4-BE49-F238E27FC236}">
              <a16:creationId xmlns:a16="http://schemas.microsoft.com/office/drawing/2014/main" id="{9639F561-E745-44EC-A4B4-A016D7963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75" y="76358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127000</xdr:colOff>
      <xdr:row>260</xdr:row>
      <xdr:rowOff>47625</xdr:rowOff>
    </xdr:from>
    <xdr:to>
      <xdr:col>4</xdr:col>
      <xdr:colOff>1819000</xdr:colOff>
      <xdr:row>264</xdr:row>
      <xdr:rowOff>422959</xdr:rowOff>
    </xdr:to>
    <xdr:pic>
      <xdr:nvPicPr>
        <xdr:cNvPr id="312" name="Immagine 311">
          <a:extLst>
            <a:ext uri="{FF2B5EF4-FFF2-40B4-BE49-F238E27FC236}">
              <a16:creationId xmlns:a16="http://schemas.microsoft.com/office/drawing/2014/main" id="{9940BD02-837C-4ECF-9658-2B6930D98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0375" y="80041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150000</xdr:colOff>
      <xdr:row>260</xdr:row>
      <xdr:rowOff>38875</xdr:rowOff>
    </xdr:from>
    <xdr:to>
      <xdr:col>8</xdr:col>
      <xdr:colOff>1842000</xdr:colOff>
      <xdr:row>264</xdr:row>
      <xdr:rowOff>414209</xdr:rowOff>
    </xdr:to>
    <xdr:pic>
      <xdr:nvPicPr>
        <xdr:cNvPr id="314" name="Immagine 313">
          <a:extLst>
            <a:ext uri="{FF2B5EF4-FFF2-40B4-BE49-F238E27FC236}">
              <a16:creationId xmlns:a16="http://schemas.microsoft.com/office/drawing/2014/main" id="{C766E3E1-8A76-4914-9382-2CE633EC8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8875" y="8003300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260</xdr:row>
      <xdr:rowOff>47625</xdr:rowOff>
    </xdr:from>
    <xdr:to>
      <xdr:col>12</xdr:col>
      <xdr:colOff>1819000</xdr:colOff>
      <xdr:row>264</xdr:row>
      <xdr:rowOff>422959</xdr:rowOff>
    </xdr:to>
    <xdr:pic>
      <xdr:nvPicPr>
        <xdr:cNvPr id="320" name="Immagine 319">
          <a:extLst>
            <a:ext uri="{FF2B5EF4-FFF2-40B4-BE49-F238E27FC236}">
              <a16:creationId xmlns:a16="http://schemas.microsoft.com/office/drawing/2014/main" id="{09E69562-5358-4E40-9615-094F67181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75" y="80041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134125</xdr:colOff>
      <xdr:row>272</xdr:row>
      <xdr:rowOff>54750</xdr:rowOff>
    </xdr:from>
    <xdr:to>
      <xdr:col>8</xdr:col>
      <xdr:colOff>1826125</xdr:colOff>
      <xdr:row>276</xdr:row>
      <xdr:rowOff>430084</xdr:rowOff>
    </xdr:to>
    <xdr:pic>
      <xdr:nvPicPr>
        <xdr:cNvPr id="324" name="Immagine 323">
          <a:extLst>
            <a:ext uri="{FF2B5EF4-FFF2-40B4-BE49-F238E27FC236}">
              <a16:creationId xmlns:a16="http://schemas.microsoft.com/office/drawing/2014/main" id="{4F4E66E0-1044-428F-AD19-C6C3B2A5B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3000" y="83731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141250</xdr:colOff>
      <xdr:row>272</xdr:row>
      <xdr:rowOff>46000</xdr:rowOff>
    </xdr:from>
    <xdr:to>
      <xdr:col>12</xdr:col>
      <xdr:colOff>1833250</xdr:colOff>
      <xdr:row>276</xdr:row>
      <xdr:rowOff>421334</xdr:rowOff>
    </xdr:to>
    <xdr:pic>
      <xdr:nvPicPr>
        <xdr:cNvPr id="326" name="Immagine 325">
          <a:extLst>
            <a:ext uri="{FF2B5EF4-FFF2-40B4-BE49-F238E27FC236}">
              <a16:creationId xmlns:a16="http://schemas.microsoft.com/office/drawing/2014/main" id="{27442DDE-0442-4AED-B3BD-5C828A5E4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5625" y="8372312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139625</xdr:colOff>
      <xdr:row>272</xdr:row>
      <xdr:rowOff>60250</xdr:rowOff>
    </xdr:from>
    <xdr:to>
      <xdr:col>4</xdr:col>
      <xdr:colOff>1831625</xdr:colOff>
      <xdr:row>276</xdr:row>
      <xdr:rowOff>435584</xdr:rowOff>
    </xdr:to>
    <xdr:pic>
      <xdr:nvPicPr>
        <xdr:cNvPr id="330" name="Immagine 329">
          <a:extLst>
            <a:ext uri="{FF2B5EF4-FFF2-40B4-BE49-F238E27FC236}">
              <a16:creationId xmlns:a16="http://schemas.microsoft.com/office/drawing/2014/main" id="{BB7E0F54-6859-400F-AA4E-6A53CA3BD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3000" y="837373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369</xdr:row>
      <xdr:rowOff>285750</xdr:rowOff>
    </xdr:from>
    <xdr:to>
      <xdr:col>1</xdr:col>
      <xdr:colOff>2365373</xdr:colOff>
      <xdr:row>371</xdr:row>
      <xdr:rowOff>309446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id="{1A2835FD-180A-4AC1-905B-9C118FF0E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113887250"/>
          <a:ext cx="2254248" cy="944446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368</xdr:row>
      <xdr:rowOff>47625</xdr:rowOff>
    </xdr:from>
    <xdr:to>
      <xdr:col>4</xdr:col>
      <xdr:colOff>1834875</xdr:colOff>
      <xdr:row>372</xdr:row>
      <xdr:rowOff>422959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C08888B3-9554-453B-AA09-829DAF78B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50" y="113188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150000</xdr:colOff>
      <xdr:row>368</xdr:row>
      <xdr:rowOff>54750</xdr:rowOff>
    </xdr:from>
    <xdr:to>
      <xdr:col>8</xdr:col>
      <xdr:colOff>1842000</xdr:colOff>
      <xdr:row>372</xdr:row>
      <xdr:rowOff>430084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64063E9E-007A-4591-AEB5-416512F68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8875" y="113195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380</xdr:row>
      <xdr:rowOff>31750</xdr:rowOff>
    </xdr:from>
    <xdr:to>
      <xdr:col>4</xdr:col>
      <xdr:colOff>1834875</xdr:colOff>
      <xdr:row>384</xdr:row>
      <xdr:rowOff>407084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096A221E-A066-41E7-AAF9-165F79CAA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50" y="116855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150000</xdr:colOff>
      <xdr:row>380</xdr:row>
      <xdr:rowOff>23000</xdr:rowOff>
    </xdr:from>
    <xdr:to>
      <xdr:col>8</xdr:col>
      <xdr:colOff>1842000</xdr:colOff>
      <xdr:row>384</xdr:row>
      <xdr:rowOff>398334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15A0C23F-8BE8-40B0-9F83-CE71FD726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8875" y="11684712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141250</xdr:colOff>
      <xdr:row>392</xdr:row>
      <xdr:rowOff>30125</xdr:rowOff>
    </xdr:from>
    <xdr:to>
      <xdr:col>4</xdr:col>
      <xdr:colOff>1833250</xdr:colOff>
      <xdr:row>396</xdr:row>
      <xdr:rowOff>405459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F446AED0-7D22-4AC7-A34B-36BA7FD55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4625" y="1205372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132500</xdr:colOff>
      <xdr:row>392</xdr:row>
      <xdr:rowOff>37250</xdr:rowOff>
    </xdr:from>
    <xdr:to>
      <xdr:col>8</xdr:col>
      <xdr:colOff>1824500</xdr:colOff>
      <xdr:row>396</xdr:row>
      <xdr:rowOff>412584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410B9F9F-3335-4C4C-B5CA-876C1AE7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1375" y="1205443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0</xdr:col>
      <xdr:colOff>158749</xdr:colOff>
      <xdr:row>379</xdr:row>
      <xdr:rowOff>174626</xdr:rowOff>
    </xdr:from>
    <xdr:to>
      <xdr:col>2</xdr:col>
      <xdr:colOff>190499</xdr:colOff>
      <xdr:row>386</xdr:row>
      <xdr:rowOff>58100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207E731A-A200-46A5-A006-9C3767409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49" y="116792376"/>
          <a:ext cx="2809875" cy="2582224"/>
        </a:xfrm>
        <a:prstGeom prst="rect">
          <a:avLst/>
        </a:prstGeom>
      </xdr:spPr>
    </xdr:pic>
    <xdr:clientData/>
  </xdr:twoCellAnchor>
  <xdr:twoCellAnchor editAs="oneCell">
    <xdr:from>
      <xdr:col>0</xdr:col>
      <xdr:colOff>149999</xdr:colOff>
      <xdr:row>391</xdr:row>
      <xdr:rowOff>102376</xdr:rowOff>
    </xdr:from>
    <xdr:to>
      <xdr:col>2</xdr:col>
      <xdr:colOff>190499</xdr:colOff>
      <xdr:row>397</xdr:row>
      <xdr:rowOff>184391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13D9505A-11E1-41B9-9626-58C307ACA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99" y="120403126"/>
          <a:ext cx="2818625" cy="259026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404</xdr:row>
      <xdr:rowOff>317499</xdr:rowOff>
    </xdr:from>
    <xdr:to>
      <xdr:col>1</xdr:col>
      <xdr:colOff>2401440</xdr:colOff>
      <xdr:row>408</xdr:row>
      <xdr:rowOff>47624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AC09EC23-677C-4836-A4C6-B8AD2F39A4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46" t="31489" r="35503" b="53453"/>
        <a:stretch/>
      </xdr:blipFill>
      <xdr:spPr>
        <a:xfrm>
          <a:off x="412750" y="124507624"/>
          <a:ext cx="2306190" cy="1571625"/>
        </a:xfrm>
        <a:prstGeom prst="rect">
          <a:avLst/>
        </a:prstGeom>
      </xdr:spPr>
    </xdr:pic>
    <xdr:clientData/>
  </xdr:twoCellAnchor>
  <xdr:twoCellAnchor editAs="oneCell">
    <xdr:from>
      <xdr:col>8</xdr:col>
      <xdr:colOff>150000</xdr:colOff>
      <xdr:row>404</xdr:row>
      <xdr:rowOff>38875</xdr:rowOff>
    </xdr:from>
    <xdr:to>
      <xdr:col>8</xdr:col>
      <xdr:colOff>1842000</xdr:colOff>
      <xdr:row>408</xdr:row>
      <xdr:rowOff>414209</xdr:rowOff>
    </xdr:to>
    <xdr:pic>
      <xdr:nvPicPr>
        <xdr:cNvPr id="226" name="Immagine 225">
          <a:extLst>
            <a:ext uri="{FF2B5EF4-FFF2-40B4-BE49-F238E27FC236}">
              <a16:creationId xmlns:a16="http://schemas.microsoft.com/office/drawing/2014/main" id="{9D84872E-8A10-4D23-AFD6-DDFFA1287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8875" y="12422900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136525</xdr:colOff>
      <xdr:row>404</xdr:row>
      <xdr:rowOff>25400</xdr:rowOff>
    </xdr:from>
    <xdr:to>
      <xdr:col>4</xdr:col>
      <xdr:colOff>1828525</xdr:colOff>
      <xdr:row>408</xdr:row>
      <xdr:rowOff>400734</xdr:rowOff>
    </xdr:to>
    <xdr:pic>
      <xdr:nvPicPr>
        <xdr:cNvPr id="138" name="Immagine 137">
          <a:extLst>
            <a:ext uri="{FF2B5EF4-FFF2-40B4-BE49-F238E27FC236}">
              <a16:creationId xmlns:a16="http://schemas.microsoft.com/office/drawing/2014/main" id="{8EFFB35B-7824-4BF0-86E9-915A47656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9900" y="12421552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416</xdr:row>
      <xdr:rowOff>31750</xdr:rowOff>
    </xdr:from>
    <xdr:to>
      <xdr:col>4</xdr:col>
      <xdr:colOff>1834875</xdr:colOff>
      <xdr:row>420</xdr:row>
      <xdr:rowOff>407084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id="{1C8AE278-BDA0-4FF3-88A4-480ECD92D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50" y="127904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150000</xdr:colOff>
      <xdr:row>416</xdr:row>
      <xdr:rowOff>38875</xdr:rowOff>
    </xdr:from>
    <xdr:to>
      <xdr:col>8</xdr:col>
      <xdr:colOff>1842000</xdr:colOff>
      <xdr:row>420</xdr:row>
      <xdr:rowOff>414209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id="{0EBE2FA1-2B1E-43BA-B226-7DA35DD65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8875" y="12791200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416</xdr:row>
      <xdr:rowOff>206375</xdr:rowOff>
    </xdr:from>
    <xdr:to>
      <xdr:col>1</xdr:col>
      <xdr:colOff>2429226</xdr:colOff>
      <xdr:row>420</xdr:row>
      <xdr:rowOff>164875</xdr:rowOff>
    </xdr:to>
    <xdr:pic>
      <xdr:nvPicPr>
        <xdr:cNvPr id="142" name="Immagine 141">
          <a:extLst>
            <a:ext uri="{FF2B5EF4-FFF2-40B4-BE49-F238E27FC236}">
              <a16:creationId xmlns:a16="http://schemas.microsoft.com/office/drawing/2014/main" id="{3D0CBBA1-9805-4D59-A01F-53B25D5A9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128079500"/>
          <a:ext cx="2429226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127000</xdr:colOff>
      <xdr:row>428</xdr:row>
      <xdr:rowOff>31750</xdr:rowOff>
    </xdr:from>
    <xdr:to>
      <xdr:col>4</xdr:col>
      <xdr:colOff>1819000</xdr:colOff>
      <xdr:row>432</xdr:row>
      <xdr:rowOff>407084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id="{C89E56B7-76DD-4274-87E4-58B645E70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0375" y="131587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150000</xdr:colOff>
      <xdr:row>428</xdr:row>
      <xdr:rowOff>23000</xdr:rowOff>
    </xdr:from>
    <xdr:to>
      <xdr:col>8</xdr:col>
      <xdr:colOff>1842000</xdr:colOff>
      <xdr:row>432</xdr:row>
      <xdr:rowOff>398334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id="{8D2AD879-01F2-4A80-BFB0-870388EB0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8875" y="13157912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428</xdr:row>
      <xdr:rowOff>444500</xdr:rowOff>
    </xdr:from>
    <xdr:to>
      <xdr:col>1</xdr:col>
      <xdr:colOff>2413000</xdr:colOff>
      <xdr:row>432</xdr:row>
      <xdr:rowOff>155825</xdr:rowOff>
    </xdr:to>
    <xdr:pic>
      <xdr:nvPicPr>
        <xdr:cNvPr id="148" name="Immagine 147">
          <a:extLst>
            <a:ext uri="{FF2B5EF4-FFF2-40B4-BE49-F238E27FC236}">
              <a16:creationId xmlns:a16="http://schemas.microsoft.com/office/drawing/2014/main" id="{C78A8FCC-086D-43A5-AE56-C4D3589C9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" y="132000625"/>
          <a:ext cx="2381250" cy="1552825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92</xdr:row>
      <xdr:rowOff>47625</xdr:rowOff>
    </xdr:from>
    <xdr:to>
      <xdr:col>8</xdr:col>
      <xdr:colOff>1834875</xdr:colOff>
      <xdr:row>96</xdr:row>
      <xdr:rowOff>422959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id="{9E026C3A-A6D6-4C7E-B6AE-F7EEAA9C3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28479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150000</xdr:colOff>
      <xdr:row>92</xdr:row>
      <xdr:rowOff>54750</xdr:rowOff>
    </xdr:from>
    <xdr:to>
      <xdr:col>4</xdr:col>
      <xdr:colOff>1842000</xdr:colOff>
      <xdr:row>96</xdr:row>
      <xdr:rowOff>430084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id="{4DFE90C6-DA39-49E6-98BE-0EB85E2B9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3375" y="28486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248</xdr:row>
      <xdr:rowOff>47625</xdr:rowOff>
    </xdr:from>
    <xdr:to>
      <xdr:col>8</xdr:col>
      <xdr:colOff>1819000</xdr:colOff>
      <xdr:row>252</xdr:row>
      <xdr:rowOff>422959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id="{91774775-31C8-4EA4-B153-061594C50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5" y="76358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127000</xdr:colOff>
      <xdr:row>8</xdr:row>
      <xdr:rowOff>31750</xdr:rowOff>
    </xdr:from>
    <xdr:to>
      <xdr:col>4</xdr:col>
      <xdr:colOff>1819000</xdr:colOff>
      <xdr:row>12</xdr:row>
      <xdr:rowOff>407084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id="{02FB31CF-E65D-4879-800E-C460EF9FB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0375" y="2682875"/>
          <a:ext cx="1692000" cy="2216834"/>
        </a:xfrm>
        <a:prstGeom prst="rect">
          <a:avLst/>
        </a:prstGeom>
      </xdr:spPr>
    </xdr:pic>
    <xdr:clientData/>
  </xdr:twoCellAnchor>
  <xdr:twoCellAnchor>
    <xdr:from>
      <xdr:col>2</xdr:col>
      <xdr:colOff>2000250</xdr:colOff>
      <xdr:row>4</xdr:row>
      <xdr:rowOff>83343</xdr:rowOff>
    </xdr:from>
    <xdr:to>
      <xdr:col>4</xdr:col>
      <xdr:colOff>583406</xdr:colOff>
      <xdr:row>6</xdr:row>
      <xdr:rowOff>23812</xdr:rowOff>
    </xdr:to>
    <xdr:sp macro="" textlink="">
      <xdr:nvSpPr>
        <xdr:cNvPr id="2" name="CasellaDiTesto 1">
          <a:hlinkClick xmlns:r="http://schemas.openxmlformats.org/officeDocument/2006/relationships" r:id="rId106"/>
          <a:extLst>
            <a:ext uri="{FF2B5EF4-FFF2-40B4-BE49-F238E27FC236}">
              <a16:creationId xmlns:a16="http://schemas.microsoft.com/office/drawing/2014/main" id="{35B79E54-CADE-4A69-AF38-A8D8F610A3EF}"/>
            </a:ext>
          </a:extLst>
        </xdr:cNvPr>
        <xdr:cNvSpPr txBox="1"/>
      </xdr:nvSpPr>
      <xdr:spPr>
        <a:xfrm>
          <a:off x="4774406" y="1595437"/>
          <a:ext cx="1226344" cy="52387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900">
              <a:solidFill>
                <a:srgbClr val="FF0000"/>
              </a:solidFill>
            </a:rPr>
            <a:t>per vedere le grafiche in alta risoluzione clicca qui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63912</xdr:colOff>
      <xdr:row>3</xdr:row>
      <xdr:rowOff>40193</xdr:rowOff>
    </xdr:from>
    <xdr:to>
      <xdr:col>2</xdr:col>
      <xdr:colOff>752475</xdr:colOff>
      <xdr:row>15</xdr:row>
      <xdr:rowOff>137352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4" t="3785" r="5695" b="2875"/>
        <a:stretch/>
      </xdr:blipFill>
      <xdr:spPr>
        <a:xfrm>
          <a:off x="140112" y="287843"/>
          <a:ext cx="1183863" cy="1263442"/>
        </a:xfrm>
        <a:prstGeom prst="rect">
          <a:avLst/>
        </a:prstGeom>
      </xdr:spPr>
    </xdr:pic>
    <xdr:clientData/>
  </xdr:twoCellAnchor>
  <xdr:twoCellAnchor editAs="oneCell">
    <xdr:from>
      <xdr:col>1</xdr:col>
      <xdr:colOff>1585</xdr:colOff>
      <xdr:row>1</xdr:row>
      <xdr:rowOff>1594</xdr:rowOff>
    </xdr:from>
    <xdr:to>
      <xdr:col>3</xdr:col>
      <xdr:colOff>2410</xdr:colOff>
      <xdr:row>3</xdr:row>
      <xdr:rowOff>1790</xdr:rowOff>
    </xdr:to>
    <xdr:pic>
      <xdr:nvPicPr>
        <xdr:cNvPr id="9" name="Immagine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85" y="58744"/>
          <a:ext cx="1324800" cy="1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62327</xdr:colOff>
      <xdr:row>3</xdr:row>
      <xdr:rowOff>38599</xdr:rowOff>
    </xdr:from>
    <xdr:to>
      <xdr:col>2</xdr:col>
      <xdr:colOff>750890</xdr:colOff>
      <xdr:row>15</xdr:row>
      <xdr:rowOff>135758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4" t="3785" r="5695" b="2875"/>
        <a:stretch/>
      </xdr:blipFill>
      <xdr:spPr>
        <a:xfrm>
          <a:off x="138527" y="286249"/>
          <a:ext cx="1183863" cy="12973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3</xdr:col>
      <xdr:colOff>825</xdr:colOff>
      <xdr:row>3</xdr:row>
      <xdr:rowOff>196</xdr:rowOff>
    </xdr:to>
    <xdr:pic>
      <xdr:nvPicPr>
        <xdr:cNvPr id="5" name="Immagine 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7625"/>
          <a:ext cx="1324800" cy="2002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der/OneDrive/Desktop/Modulo%20d'ordine%202020%20-%20O'PRES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o d'ordine - O'PRESS"/>
      <sheetName val="Ordine - DDT"/>
      <sheetName val="Dati per Fattura"/>
      <sheetName val="Scarico magazzino"/>
      <sheetName val="SEGNACOLLO"/>
    </sheetNames>
    <sheetDataSet>
      <sheetData sheetId="0" refreshError="1"/>
      <sheetData sheetId="1"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0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0</v>
          </cell>
        </row>
        <row r="37">
          <cell r="G37">
            <v>0</v>
          </cell>
        </row>
        <row r="38">
          <cell r="G38">
            <v>0</v>
          </cell>
        </row>
        <row r="40">
          <cell r="G40">
            <v>0</v>
          </cell>
        </row>
        <row r="41">
          <cell r="G41">
            <v>0</v>
          </cell>
        </row>
        <row r="42">
          <cell r="G42">
            <v>0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0</v>
          </cell>
        </row>
        <row r="47">
          <cell r="G47">
            <v>0</v>
          </cell>
        </row>
        <row r="48">
          <cell r="G48">
            <v>0</v>
          </cell>
        </row>
        <row r="50">
          <cell r="G50">
            <v>0</v>
          </cell>
        </row>
        <row r="51">
          <cell r="G51">
            <v>0</v>
          </cell>
        </row>
        <row r="53">
          <cell r="G53">
            <v>0</v>
          </cell>
        </row>
        <row r="54">
          <cell r="G54">
            <v>0</v>
          </cell>
        </row>
        <row r="56">
          <cell r="G56">
            <v>0</v>
          </cell>
        </row>
        <row r="57">
          <cell r="G57">
            <v>0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8">
          <cell r="H68">
            <v>0</v>
          </cell>
          <cell r="K68">
            <v>0</v>
          </cell>
        </row>
        <row r="72">
          <cell r="H72">
            <v>0</v>
          </cell>
          <cell r="K72">
            <v>0</v>
          </cell>
        </row>
        <row r="74">
          <cell r="H74">
            <v>0</v>
          </cell>
          <cell r="K74">
            <v>0</v>
          </cell>
        </row>
        <row r="75">
          <cell r="H75">
            <v>0</v>
          </cell>
          <cell r="K75">
            <v>0</v>
          </cell>
        </row>
        <row r="77">
          <cell r="H77">
            <v>0</v>
          </cell>
          <cell r="K77">
            <v>0</v>
          </cell>
        </row>
        <row r="79">
          <cell r="H79">
            <v>0</v>
          </cell>
          <cell r="K79">
            <v>0</v>
          </cell>
        </row>
        <row r="89">
          <cell r="K89">
            <v>0</v>
          </cell>
        </row>
        <row r="90">
          <cell r="K90">
            <v>0</v>
          </cell>
        </row>
        <row r="91">
          <cell r="K91">
            <v>0</v>
          </cell>
        </row>
        <row r="92">
          <cell r="K92">
            <v>0</v>
          </cell>
        </row>
        <row r="93">
          <cell r="K93">
            <v>0</v>
          </cell>
        </row>
        <row r="94">
          <cell r="K94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465"/>
  <sheetViews>
    <sheetView tabSelected="1" zoomScale="80" zoomScaleNormal="80" workbookViewId="0">
      <pane ySplit="8" topLeftCell="A9" activePane="bottomLeft" state="frozen"/>
      <selection pane="bottomLeft" activeCell="E380" sqref="E380"/>
    </sheetView>
  </sheetViews>
  <sheetFormatPr defaultColWidth="9.140625" defaultRowHeight="15" x14ac:dyDescent="0.25"/>
  <cols>
    <col min="1" max="1" width="4.7109375" style="1" customWidth="1"/>
    <col min="2" max="2" width="37" style="1" customWidth="1"/>
    <col min="3" max="3" width="37.7109375" style="1" bestFit="1" customWidth="1"/>
    <col min="4" max="4" width="2" style="1" customWidth="1"/>
    <col min="5" max="5" width="29.42578125" style="1" customWidth="1"/>
    <col min="6" max="6" width="7.28515625" style="1" customWidth="1"/>
    <col min="7" max="7" width="11.7109375" style="1" customWidth="1"/>
    <col min="8" max="8" width="2" style="1" customWidth="1"/>
    <col min="9" max="9" width="29.42578125" style="1" customWidth="1"/>
    <col min="10" max="10" width="7.28515625" style="1" customWidth="1"/>
    <col min="11" max="11" width="11.7109375" style="1" customWidth="1"/>
    <col min="12" max="12" width="2" style="1" customWidth="1"/>
    <col min="13" max="13" width="29.5703125" style="1" customWidth="1"/>
    <col min="14" max="14" width="7.28515625" style="1" customWidth="1"/>
    <col min="15" max="15" width="11.7109375" style="1" customWidth="1"/>
    <col min="16" max="16" width="4.7109375" style="1" customWidth="1"/>
    <col min="17" max="16384" width="9.140625" style="1"/>
  </cols>
  <sheetData>
    <row r="1" spans="1:17" ht="9" customHeight="1" thickBot="1" x14ac:dyDescent="0.3">
      <c r="A1" s="114"/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6"/>
    </row>
    <row r="2" spans="1:17" ht="36.75" customHeight="1" x14ac:dyDescent="0.25">
      <c r="A2" s="117"/>
      <c r="B2" s="37"/>
      <c r="C2" s="214" t="s">
        <v>204</v>
      </c>
      <c r="D2" s="30"/>
      <c r="E2" s="63" t="s">
        <v>74</v>
      </c>
      <c r="F2" s="222"/>
      <c r="G2" s="222"/>
      <c r="H2" s="222"/>
      <c r="I2" s="222"/>
      <c r="J2" s="222"/>
      <c r="K2" s="222"/>
      <c r="L2" s="33" t="s">
        <v>15</v>
      </c>
      <c r="M2" s="217" t="s">
        <v>150</v>
      </c>
      <c r="N2" s="218">
        <f>+G102+K102+O102+G162+K162+O162+G114+K114+O114+G18+K18+O18+G30+K30+O30+G150+K150+O150+G126+K126+G198+K198+O198+G210+K210+O210+G222+K222+O222+G234+K234+O234+G246+K246+O246+G258+K258+O258+G270+K270+O270+G282+K282+O282+G366+K366+O126+G186+K186+O186+G42+K42+O42+G54+K54+O54+G78+K78+O78+G90+K90+O90+G66+K66+O66+G138+K138+O138+G174+K174+O174+G294+K294+O294+G306+K306+O306+G318+K318+O318+G330+K330+O330+G342+K342+O342+G354+K354+O354+G450+K450+O450+G438+K438+O438+G426+K426+O426+G414+K414+O414+G378+K378+O378+G390+K390+O390+G402+K402+O402</f>
        <v>0</v>
      </c>
      <c r="O2" s="218"/>
      <c r="P2" s="118"/>
      <c r="Q2" s="10"/>
    </row>
    <row r="3" spans="1:17" ht="36.75" customHeight="1" x14ac:dyDescent="0.25">
      <c r="A3" s="117"/>
      <c r="B3" s="38"/>
      <c r="C3" s="214"/>
      <c r="D3" s="30"/>
      <c r="E3" s="63" t="s">
        <v>75</v>
      </c>
      <c r="F3" s="220"/>
      <c r="G3" s="220"/>
      <c r="H3" s="220"/>
      <c r="I3" s="220"/>
      <c r="J3" s="107" t="s">
        <v>86</v>
      </c>
      <c r="K3" s="108"/>
      <c r="L3" s="33"/>
      <c r="M3" s="217"/>
      <c r="N3" s="219"/>
      <c r="O3" s="219"/>
      <c r="P3" s="118"/>
      <c r="Q3" s="10"/>
    </row>
    <row r="4" spans="1:17" ht="36.75" customHeight="1" x14ac:dyDescent="0.35">
      <c r="A4" s="117"/>
      <c r="B4" s="38"/>
      <c r="C4" s="214"/>
      <c r="D4" s="30"/>
      <c r="E4" s="63" t="s">
        <v>87</v>
      </c>
      <c r="F4" s="220"/>
      <c r="G4" s="220"/>
      <c r="H4" s="220"/>
      <c r="I4" s="220"/>
      <c r="J4" s="109" t="s">
        <v>77</v>
      </c>
      <c r="K4" s="110"/>
      <c r="L4" s="33"/>
      <c r="M4" s="64" t="s">
        <v>73</v>
      </c>
      <c r="N4" s="216">
        <f>+G196+K196+O196+G208+K208+O208+G220+K220+O220+G232+K232+O232+G244+K244+O244+G256+K256+O256+G268+K268+O268+G280+K280+O280+G364+K364+G100+K100+G160+K160+G112+K112+G16+K16+G28+K28+G148+K148+G124+K124+G184+K184+G40+K40+G76+K76+G88+K88+G64+K64+G136+G52+K52+K136+G172+K172+G292+K292+G304+K304+G316+K316+G328+K328+O328+O316+O304+O292+O172+O136+O64+O88+O76+O40+O184+O124+O148+O28+O16+O112+O160+O100+O52+G340+K340+O340+G352+K352+O352+G400+K400+O400+G388+K388+O388+G376+K376+O376+G412+K412+O412+G424+K424+O424+G436+K436+O436</f>
        <v>0</v>
      </c>
      <c r="O4" s="216"/>
      <c r="P4" s="118"/>
      <c r="Q4" s="10"/>
    </row>
    <row r="5" spans="1:17" ht="36.75" customHeight="1" x14ac:dyDescent="0.35">
      <c r="A5" s="117"/>
      <c r="B5" s="38"/>
      <c r="C5" s="214"/>
      <c r="D5" s="30"/>
      <c r="E5" s="63" t="s">
        <v>76</v>
      </c>
      <c r="F5" s="221"/>
      <c r="G5" s="221"/>
      <c r="H5" s="111"/>
      <c r="I5" s="223" t="s">
        <v>78</v>
      </c>
      <c r="J5" s="223"/>
      <c r="K5" s="223"/>
      <c r="L5" s="33"/>
      <c r="M5" s="64" t="s">
        <v>154</v>
      </c>
      <c r="N5" s="216">
        <f>+G445+K445+O445</f>
        <v>0</v>
      </c>
      <c r="O5" s="216"/>
      <c r="P5" s="118"/>
      <c r="Q5" s="10"/>
    </row>
    <row r="6" spans="1:17" ht="9" customHeight="1" x14ac:dyDescent="0.25">
      <c r="A6" s="117"/>
      <c r="B6" s="38"/>
      <c r="C6" s="214"/>
      <c r="D6" s="30"/>
      <c r="E6" s="32"/>
      <c r="F6" s="112"/>
      <c r="G6" s="112"/>
      <c r="H6" s="112"/>
      <c r="I6" s="112" t="s">
        <v>82</v>
      </c>
      <c r="J6" s="112"/>
      <c r="K6" s="112"/>
      <c r="L6" s="32"/>
      <c r="M6" s="32"/>
      <c r="N6" s="32"/>
      <c r="O6" s="32"/>
      <c r="P6" s="118"/>
      <c r="Q6" s="10"/>
    </row>
    <row r="7" spans="1:17" ht="36.75" customHeight="1" thickBot="1" x14ac:dyDescent="0.3">
      <c r="A7" s="117"/>
      <c r="B7" s="39"/>
      <c r="C7" s="214"/>
      <c r="D7" s="30"/>
      <c r="E7" s="65" t="s">
        <v>79</v>
      </c>
      <c r="F7" s="224" t="s">
        <v>80</v>
      </c>
      <c r="G7" s="224"/>
      <c r="H7" s="123" t="s">
        <v>108</v>
      </c>
      <c r="I7" s="224" t="s">
        <v>205</v>
      </c>
      <c r="J7" s="224"/>
      <c r="K7" s="224"/>
      <c r="L7" s="123" t="s">
        <v>108</v>
      </c>
      <c r="M7" s="224" t="s">
        <v>81</v>
      </c>
      <c r="N7" s="224"/>
      <c r="O7" s="224"/>
      <c r="P7" s="118"/>
      <c r="Q7" s="10"/>
    </row>
    <row r="8" spans="1:17" s="10" customFormat="1" ht="9.75" customHeight="1" thickBot="1" x14ac:dyDescent="0.3">
      <c r="A8" s="119"/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1"/>
    </row>
    <row r="9" spans="1:17" ht="36.950000000000003" customHeight="1" x14ac:dyDescent="0.35">
      <c r="A9" s="209" t="s">
        <v>36</v>
      </c>
      <c r="B9" s="6"/>
      <c r="C9" s="22" t="s">
        <v>157</v>
      </c>
      <c r="E9" s="13"/>
      <c r="F9" s="163" t="s">
        <v>0</v>
      </c>
      <c r="G9" s="164"/>
      <c r="H9" s="2"/>
      <c r="I9" s="13"/>
      <c r="J9" s="163" t="s">
        <v>0</v>
      </c>
      <c r="K9" s="164"/>
      <c r="M9" s="13"/>
      <c r="N9" s="212" t="s">
        <v>14</v>
      </c>
      <c r="O9" s="213"/>
      <c r="P9" s="2"/>
    </row>
    <row r="10" spans="1:17" ht="36.950000000000003" customHeight="1" thickBot="1" x14ac:dyDescent="0.3">
      <c r="A10" s="208"/>
      <c r="B10" s="6"/>
      <c r="C10" s="21" t="s">
        <v>158</v>
      </c>
      <c r="E10" s="13"/>
      <c r="F10" s="17" t="s">
        <v>1</v>
      </c>
      <c r="G10" s="105"/>
      <c r="H10" s="2"/>
      <c r="I10" s="13"/>
      <c r="J10" s="17" t="s">
        <v>1</v>
      </c>
      <c r="K10" s="105"/>
      <c r="M10" s="13"/>
      <c r="N10" s="17" t="s">
        <v>1</v>
      </c>
      <c r="O10" s="105"/>
      <c r="P10" s="2"/>
    </row>
    <row r="11" spans="1:17" ht="36.950000000000003" customHeight="1" x14ac:dyDescent="0.25">
      <c r="A11" s="47"/>
      <c r="B11" s="6"/>
      <c r="C11" s="24" t="s">
        <v>20</v>
      </c>
      <c r="E11" s="13"/>
      <c r="F11" s="17" t="s">
        <v>2</v>
      </c>
      <c r="G11" s="105"/>
      <c r="H11" s="2"/>
      <c r="I11" s="13"/>
      <c r="J11" s="17" t="s">
        <v>2</v>
      </c>
      <c r="K11" s="105"/>
      <c r="M11" s="13"/>
      <c r="N11" s="17" t="s">
        <v>2</v>
      </c>
      <c r="O11" s="105"/>
      <c r="P11" s="2"/>
    </row>
    <row r="12" spans="1:17" ht="36.950000000000003" customHeight="1" x14ac:dyDescent="0.35">
      <c r="A12" s="47"/>
      <c r="B12" s="6"/>
      <c r="C12" s="22" t="s">
        <v>6</v>
      </c>
      <c r="E12" s="13"/>
      <c r="F12" s="17" t="s">
        <v>3</v>
      </c>
      <c r="G12" s="105"/>
      <c r="H12" s="2"/>
      <c r="I12" s="13"/>
      <c r="J12" s="17" t="s">
        <v>3</v>
      </c>
      <c r="K12" s="105"/>
      <c r="M12" s="13"/>
      <c r="N12" s="17" t="s">
        <v>3</v>
      </c>
      <c r="O12" s="105"/>
      <c r="P12" s="2"/>
    </row>
    <row r="13" spans="1:17" ht="36.950000000000003" customHeight="1" thickBot="1" x14ac:dyDescent="0.3">
      <c r="A13" s="47"/>
      <c r="B13" s="7"/>
      <c r="C13" s="23">
        <v>18</v>
      </c>
      <c r="E13" s="14"/>
      <c r="F13" s="18" t="s">
        <v>4</v>
      </c>
      <c r="G13" s="106"/>
      <c r="H13" s="2"/>
      <c r="I13" s="14"/>
      <c r="J13" s="18" t="s">
        <v>4</v>
      </c>
      <c r="K13" s="106"/>
      <c r="M13" s="14"/>
      <c r="N13" s="18" t="s">
        <v>4</v>
      </c>
      <c r="O13" s="106"/>
      <c r="P13" s="2"/>
    </row>
    <row r="14" spans="1:17" ht="15" customHeight="1" thickBot="1" x14ac:dyDescent="0.3">
      <c r="A14" s="47"/>
      <c r="B14" s="191" t="s">
        <v>159</v>
      </c>
      <c r="C14" s="26"/>
      <c r="E14" s="25" t="s">
        <v>13</v>
      </c>
      <c r="F14" s="14"/>
      <c r="G14" s="27">
        <v>0.4</v>
      </c>
      <c r="H14" s="2"/>
      <c r="I14" s="25" t="s">
        <v>13</v>
      </c>
      <c r="J14" s="14"/>
      <c r="K14" s="27">
        <v>0.4</v>
      </c>
      <c r="M14" s="25" t="s">
        <v>13</v>
      </c>
      <c r="N14" s="61"/>
      <c r="O14" s="62">
        <v>0.6</v>
      </c>
      <c r="P14" s="2"/>
    </row>
    <row r="15" spans="1:17" ht="15" customHeight="1" thickBot="1" x14ac:dyDescent="0.3">
      <c r="A15" s="47"/>
      <c r="B15" s="192"/>
      <c r="C15" s="19"/>
      <c r="E15" s="25" t="s">
        <v>7</v>
      </c>
      <c r="F15" s="193">
        <f>(C13/1.22)*(1-G14)</f>
        <v>8.8524590163934427</v>
      </c>
      <c r="G15" s="194"/>
      <c r="H15" s="2"/>
      <c r="I15" s="25" t="s">
        <v>7</v>
      </c>
      <c r="J15" s="193">
        <f>(C13/1.22)*(1-K14)</f>
        <v>8.8524590163934427</v>
      </c>
      <c r="K15" s="194"/>
      <c r="M15" s="25" t="s">
        <v>7</v>
      </c>
      <c r="N15" s="193">
        <f>(C13/1.22)*(1-O14)</f>
        <v>5.9016393442622954</v>
      </c>
      <c r="O15" s="194"/>
      <c r="P15" s="2"/>
    </row>
    <row r="16" spans="1:17" x14ac:dyDescent="0.25">
      <c r="A16" s="45"/>
      <c r="C16" s="46"/>
      <c r="E16" s="8"/>
      <c r="F16" s="195" t="s">
        <v>8</v>
      </c>
      <c r="G16" s="197">
        <f>SUM(G9:G13)</f>
        <v>0</v>
      </c>
      <c r="I16" s="8"/>
      <c r="J16" s="195" t="s">
        <v>8</v>
      </c>
      <c r="K16" s="197">
        <f>SUM(K9:K13)</f>
        <v>0</v>
      </c>
      <c r="M16" s="186" t="str">
        <f>IF(O16&gt;=9,"ordine valido","attenzione:                                                          ordine minimo 10 pz")</f>
        <v>attenzione:                                                          ordine minimo 10 pz</v>
      </c>
      <c r="N16" s="195" t="s">
        <v>8</v>
      </c>
      <c r="O16" s="197">
        <f>SUM(O9:O13)</f>
        <v>0</v>
      </c>
    </row>
    <row r="17" spans="1:16" ht="15.75" thickBot="1" x14ac:dyDescent="0.3">
      <c r="A17" s="45"/>
      <c r="C17" s="9"/>
      <c r="E17" s="3"/>
      <c r="F17" s="196"/>
      <c r="G17" s="198"/>
      <c r="I17" s="3"/>
      <c r="J17" s="196"/>
      <c r="K17" s="198"/>
      <c r="M17" s="186"/>
      <c r="N17" s="196"/>
      <c r="O17" s="198"/>
    </row>
    <row r="18" spans="1:16" x14ac:dyDescent="0.25">
      <c r="A18" s="45"/>
      <c r="C18" s="9"/>
      <c r="E18" s="8" t="s">
        <v>30</v>
      </c>
      <c r="F18" s="195" t="s">
        <v>9</v>
      </c>
      <c r="G18" s="210">
        <f>F15*G16</f>
        <v>0</v>
      </c>
      <c r="I18" s="8" t="s">
        <v>39</v>
      </c>
      <c r="J18" s="195" t="s">
        <v>9</v>
      </c>
      <c r="K18" s="210">
        <f>J15*K16</f>
        <v>0</v>
      </c>
      <c r="M18" s="8" t="s">
        <v>32</v>
      </c>
      <c r="N18" s="195" t="s">
        <v>9</v>
      </c>
      <c r="O18" s="210">
        <f>N15*O16</f>
        <v>0</v>
      </c>
    </row>
    <row r="19" spans="1:16" ht="15.75" thickBot="1" x14ac:dyDescent="0.3">
      <c r="A19" s="45"/>
      <c r="C19" s="9"/>
      <c r="E19" s="3" t="s">
        <v>31</v>
      </c>
      <c r="F19" s="196"/>
      <c r="G19" s="211"/>
      <c r="I19" s="3" t="s">
        <v>32</v>
      </c>
      <c r="J19" s="196"/>
      <c r="K19" s="211"/>
      <c r="M19" s="3" t="s">
        <v>31</v>
      </c>
      <c r="N19" s="196"/>
      <c r="O19" s="211"/>
    </row>
    <row r="20" spans="1:16" ht="15.75" thickBot="1" x14ac:dyDescent="0.3">
      <c r="F20" s="11"/>
      <c r="G20" s="11"/>
      <c r="J20" s="10"/>
      <c r="K20" s="10"/>
      <c r="N20" s="10"/>
      <c r="O20" s="10"/>
    </row>
    <row r="21" spans="1:16" ht="36.950000000000003" customHeight="1" x14ac:dyDescent="0.35">
      <c r="A21" s="207" t="s">
        <v>36</v>
      </c>
      <c r="B21" s="5"/>
      <c r="C21" s="20" t="s">
        <v>157</v>
      </c>
      <c r="E21" s="12"/>
      <c r="F21" s="56" t="s">
        <v>0</v>
      </c>
      <c r="G21" s="122"/>
      <c r="H21" s="2"/>
      <c r="I21" s="155"/>
      <c r="J21" s="56" t="s">
        <v>0</v>
      </c>
      <c r="K21" s="122"/>
      <c r="M21" s="155"/>
      <c r="N21" s="212" t="s">
        <v>14</v>
      </c>
      <c r="O21" s="213"/>
      <c r="P21" s="2"/>
    </row>
    <row r="22" spans="1:16" ht="36.950000000000003" customHeight="1" thickBot="1" x14ac:dyDescent="0.3">
      <c r="A22" s="208"/>
      <c r="B22" s="6"/>
      <c r="C22" s="21" t="s">
        <v>160</v>
      </c>
      <c r="E22" s="13"/>
      <c r="F22" s="29" t="s">
        <v>1</v>
      </c>
      <c r="G22" s="105"/>
      <c r="H22" s="2"/>
      <c r="I22" s="160"/>
      <c r="J22" s="159" t="s">
        <v>1</v>
      </c>
      <c r="K22" s="105"/>
      <c r="M22" s="160"/>
      <c r="N22" s="159" t="s">
        <v>1</v>
      </c>
      <c r="O22" s="105"/>
      <c r="P22" s="2"/>
    </row>
    <row r="23" spans="1:16" ht="36.950000000000003" customHeight="1" x14ac:dyDescent="0.25">
      <c r="A23" s="47"/>
      <c r="B23" s="6"/>
      <c r="C23" s="24" t="s">
        <v>20</v>
      </c>
      <c r="E23" s="13"/>
      <c r="F23" s="29" t="s">
        <v>2</v>
      </c>
      <c r="G23" s="105"/>
      <c r="H23" s="2"/>
      <c r="I23" s="160"/>
      <c r="J23" s="159" t="s">
        <v>2</v>
      </c>
      <c r="K23" s="105"/>
      <c r="M23" s="160"/>
      <c r="N23" s="159" t="s">
        <v>2</v>
      </c>
      <c r="O23" s="105"/>
      <c r="P23" s="2"/>
    </row>
    <row r="24" spans="1:16" ht="36.950000000000003" customHeight="1" x14ac:dyDescent="0.35">
      <c r="A24" s="47"/>
      <c r="B24" s="6"/>
      <c r="C24" s="22" t="s">
        <v>6</v>
      </c>
      <c r="E24" s="13"/>
      <c r="F24" s="29" t="s">
        <v>3</v>
      </c>
      <c r="G24" s="105"/>
      <c r="H24" s="2"/>
      <c r="I24" s="160"/>
      <c r="J24" s="159" t="s">
        <v>3</v>
      </c>
      <c r="K24" s="105"/>
      <c r="M24" s="160"/>
      <c r="N24" s="159" t="s">
        <v>3</v>
      </c>
      <c r="O24" s="105"/>
      <c r="P24" s="2"/>
    </row>
    <row r="25" spans="1:16" ht="36.950000000000003" customHeight="1" thickBot="1" x14ac:dyDescent="0.3">
      <c r="A25" s="47"/>
      <c r="B25" s="7"/>
      <c r="C25" s="23">
        <v>18</v>
      </c>
      <c r="E25" s="14"/>
      <c r="F25" s="28" t="s">
        <v>4</v>
      </c>
      <c r="G25" s="106"/>
      <c r="H25" s="2"/>
      <c r="I25" s="156"/>
      <c r="J25" s="158" t="s">
        <v>4</v>
      </c>
      <c r="K25" s="106"/>
      <c r="M25" s="156"/>
      <c r="N25" s="158" t="s">
        <v>4</v>
      </c>
      <c r="O25" s="106"/>
      <c r="P25" s="2"/>
    </row>
    <row r="26" spans="1:16" ht="15" customHeight="1" thickBot="1" x14ac:dyDescent="0.3">
      <c r="A26" s="47"/>
      <c r="B26" s="191" t="s">
        <v>161</v>
      </c>
      <c r="C26" s="26"/>
      <c r="E26" s="25" t="s">
        <v>13</v>
      </c>
      <c r="F26" s="14"/>
      <c r="G26" s="27">
        <v>0.4</v>
      </c>
      <c r="H26" s="2"/>
      <c r="I26" s="25" t="s">
        <v>13</v>
      </c>
      <c r="J26" s="14"/>
      <c r="K26" s="27">
        <v>0.4</v>
      </c>
      <c r="M26" s="25" t="s">
        <v>13</v>
      </c>
      <c r="N26" s="61"/>
      <c r="O26" s="62">
        <v>0.6</v>
      </c>
      <c r="P26" s="2"/>
    </row>
    <row r="27" spans="1:16" ht="15" customHeight="1" thickBot="1" x14ac:dyDescent="0.3">
      <c r="A27" s="47"/>
      <c r="B27" s="192"/>
      <c r="C27" s="19"/>
      <c r="E27" s="25" t="s">
        <v>7</v>
      </c>
      <c r="F27" s="193">
        <f>(C25/1.22)*(1-G26)</f>
        <v>8.8524590163934427</v>
      </c>
      <c r="G27" s="194"/>
      <c r="H27" s="2"/>
      <c r="I27" s="25" t="s">
        <v>7</v>
      </c>
      <c r="J27" s="193">
        <f>(C25/1.22)*(1-K26)</f>
        <v>8.8524590163934427</v>
      </c>
      <c r="K27" s="194"/>
      <c r="M27" s="25" t="s">
        <v>7</v>
      </c>
      <c r="N27" s="193">
        <f>(C25/1.22)*(1-O26)</f>
        <v>5.9016393442622954</v>
      </c>
      <c r="O27" s="194"/>
      <c r="P27" s="2"/>
    </row>
    <row r="28" spans="1:16" x14ac:dyDescent="0.25">
      <c r="A28" s="45"/>
      <c r="C28" s="9"/>
      <c r="E28" s="8"/>
      <c r="F28" s="199" t="s">
        <v>8</v>
      </c>
      <c r="G28" s="201">
        <f>SUM(G21:G25)</f>
        <v>0</v>
      </c>
      <c r="I28" s="8"/>
      <c r="J28" s="195" t="s">
        <v>8</v>
      </c>
      <c r="K28" s="197">
        <f>SUM(K21:K25)</f>
        <v>0</v>
      </c>
      <c r="M28" s="186" t="str">
        <f>IF(O28&gt;=9,"ordine valido","attenzione:                                                          ordine minimo 10 pz")</f>
        <v>attenzione:                                                          ordine minimo 10 pz</v>
      </c>
      <c r="N28" s="195" t="s">
        <v>8</v>
      </c>
      <c r="O28" s="197">
        <f>SUM(O21:O25)</f>
        <v>0</v>
      </c>
    </row>
    <row r="29" spans="1:16" ht="15.75" thickBot="1" x14ac:dyDescent="0.3">
      <c r="A29" s="45"/>
      <c r="C29" s="9"/>
      <c r="E29" s="3"/>
      <c r="F29" s="200"/>
      <c r="G29" s="202"/>
      <c r="I29" s="3"/>
      <c r="J29" s="196"/>
      <c r="K29" s="198"/>
      <c r="M29" s="186"/>
      <c r="N29" s="196"/>
      <c r="O29" s="198"/>
    </row>
    <row r="30" spans="1:16" x14ac:dyDescent="0.25">
      <c r="A30" s="45"/>
      <c r="C30" s="9"/>
      <c r="E30" s="8" t="s">
        <v>30</v>
      </c>
      <c r="F30" s="199" t="s">
        <v>9</v>
      </c>
      <c r="G30" s="184">
        <f>F27*G28</f>
        <v>0</v>
      </c>
      <c r="I30" s="8" t="s">
        <v>37</v>
      </c>
      <c r="J30" s="195" t="s">
        <v>9</v>
      </c>
      <c r="K30" s="210">
        <f>J27*K28</f>
        <v>0</v>
      </c>
      <c r="M30" s="8" t="s">
        <v>38</v>
      </c>
      <c r="N30" s="195" t="s">
        <v>9</v>
      </c>
      <c r="O30" s="210">
        <f>N27*O28</f>
        <v>0</v>
      </c>
    </row>
    <row r="31" spans="1:16" ht="15.75" thickBot="1" x14ac:dyDescent="0.3">
      <c r="A31" s="45"/>
      <c r="C31" s="9"/>
      <c r="E31" s="3" t="s">
        <v>31</v>
      </c>
      <c r="F31" s="200"/>
      <c r="G31" s="185"/>
      <c r="I31" s="3" t="s">
        <v>30</v>
      </c>
      <c r="J31" s="196"/>
      <c r="K31" s="211"/>
      <c r="M31" s="3" t="s">
        <v>31</v>
      </c>
      <c r="N31" s="196"/>
      <c r="O31" s="211"/>
    </row>
    <row r="32" spans="1:16" ht="15.75" thickBot="1" x14ac:dyDescent="0.3">
      <c r="F32" s="11"/>
      <c r="G32" s="11"/>
      <c r="J32" s="11"/>
      <c r="K32" s="11"/>
      <c r="N32" s="11"/>
      <c r="O32" s="11"/>
    </row>
    <row r="33" spans="1:16" ht="36.950000000000003" customHeight="1" x14ac:dyDescent="0.35">
      <c r="A33" s="207" t="s">
        <v>36</v>
      </c>
      <c r="B33" s="5"/>
      <c r="C33" s="20" t="s">
        <v>157</v>
      </c>
      <c r="E33" s="12"/>
      <c r="F33" s="56" t="s">
        <v>0</v>
      </c>
      <c r="G33" s="122"/>
      <c r="H33" s="2"/>
      <c r="I33" s="12"/>
      <c r="J33" s="56" t="s">
        <v>0</v>
      </c>
      <c r="K33" s="122"/>
      <c r="M33" s="12"/>
      <c r="N33" s="189" t="s">
        <v>14</v>
      </c>
      <c r="O33" s="190"/>
      <c r="P33" s="2"/>
    </row>
    <row r="34" spans="1:16" ht="36.950000000000003" customHeight="1" thickBot="1" x14ac:dyDescent="0.3">
      <c r="A34" s="208"/>
      <c r="B34" s="6"/>
      <c r="C34" s="21" t="s">
        <v>162</v>
      </c>
      <c r="E34" s="13"/>
      <c r="F34" s="17" t="s">
        <v>1</v>
      </c>
      <c r="G34" s="105"/>
      <c r="H34" s="2"/>
      <c r="I34" s="13"/>
      <c r="J34" s="17" t="s">
        <v>1</v>
      </c>
      <c r="K34" s="105"/>
      <c r="M34" s="13"/>
      <c r="N34" s="17" t="s">
        <v>1</v>
      </c>
      <c r="O34" s="105"/>
      <c r="P34" s="2"/>
    </row>
    <row r="35" spans="1:16" ht="36.950000000000003" customHeight="1" x14ac:dyDescent="0.25">
      <c r="A35" s="47"/>
      <c r="B35" s="6"/>
      <c r="C35" s="24" t="s">
        <v>20</v>
      </c>
      <c r="E35" s="13"/>
      <c r="F35" s="17" t="s">
        <v>2</v>
      </c>
      <c r="G35" s="105"/>
      <c r="H35" s="2"/>
      <c r="I35" s="13"/>
      <c r="J35" s="17" t="s">
        <v>2</v>
      </c>
      <c r="K35" s="105"/>
      <c r="M35" s="13"/>
      <c r="N35" s="17" t="s">
        <v>2</v>
      </c>
      <c r="O35" s="105"/>
      <c r="P35" s="2"/>
    </row>
    <row r="36" spans="1:16" ht="36.950000000000003" customHeight="1" x14ac:dyDescent="0.35">
      <c r="A36" s="47"/>
      <c r="B36" s="6"/>
      <c r="C36" s="22" t="s">
        <v>6</v>
      </c>
      <c r="E36" s="13"/>
      <c r="F36" s="17" t="s">
        <v>3</v>
      </c>
      <c r="G36" s="105"/>
      <c r="H36" s="2"/>
      <c r="I36" s="13"/>
      <c r="J36" s="17" t="s">
        <v>3</v>
      </c>
      <c r="K36" s="105"/>
      <c r="M36" s="13"/>
      <c r="N36" s="17" t="s">
        <v>3</v>
      </c>
      <c r="O36" s="105"/>
      <c r="P36" s="2"/>
    </row>
    <row r="37" spans="1:16" ht="36.950000000000003" customHeight="1" thickBot="1" x14ac:dyDescent="0.3">
      <c r="A37" s="47"/>
      <c r="B37" s="7"/>
      <c r="C37" s="23">
        <v>18</v>
      </c>
      <c r="E37" s="14"/>
      <c r="F37" s="18" t="s">
        <v>4</v>
      </c>
      <c r="G37" s="106"/>
      <c r="H37" s="2"/>
      <c r="I37" s="14"/>
      <c r="J37" s="18" t="s">
        <v>4</v>
      </c>
      <c r="K37" s="106"/>
      <c r="M37" s="14"/>
      <c r="N37" s="18" t="s">
        <v>4</v>
      </c>
      <c r="O37" s="106"/>
      <c r="P37" s="2"/>
    </row>
    <row r="38" spans="1:16" ht="15" customHeight="1" thickBot="1" x14ac:dyDescent="0.3">
      <c r="A38" s="47"/>
      <c r="B38" s="191" t="s">
        <v>163</v>
      </c>
      <c r="C38" s="26"/>
      <c r="E38" s="25" t="s">
        <v>13</v>
      </c>
      <c r="F38" s="14"/>
      <c r="G38" s="27">
        <v>0.4</v>
      </c>
      <c r="H38" s="2"/>
      <c r="I38" s="25" t="s">
        <v>13</v>
      </c>
      <c r="J38" s="14"/>
      <c r="K38" s="27">
        <v>0.4</v>
      </c>
      <c r="M38" s="25" t="s">
        <v>13</v>
      </c>
      <c r="N38" s="61"/>
      <c r="O38" s="62">
        <v>0.6</v>
      </c>
      <c r="P38" s="2"/>
    </row>
    <row r="39" spans="1:16" ht="15" customHeight="1" thickBot="1" x14ac:dyDescent="0.3">
      <c r="A39" s="47"/>
      <c r="B39" s="192"/>
      <c r="C39" s="19"/>
      <c r="E39" s="25" t="s">
        <v>7</v>
      </c>
      <c r="F39" s="193">
        <f>(C37/1.22)*(1-G38)</f>
        <v>8.8524590163934427</v>
      </c>
      <c r="G39" s="194"/>
      <c r="H39" s="2"/>
      <c r="I39" s="25" t="s">
        <v>7</v>
      </c>
      <c r="J39" s="193">
        <f>(C37/1.22)*(1-K38)</f>
        <v>8.8524590163934427</v>
      </c>
      <c r="K39" s="194"/>
      <c r="M39" s="25" t="s">
        <v>7</v>
      </c>
      <c r="N39" s="193">
        <f>(C37/1.22)*(1-O38)</f>
        <v>5.9016393442622954</v>
      </c>
      <c r="O39" s="194"/>
      <c r="P39" s="2"/>
    </row>
    <row r="40" spans="1:16" ht="15" customHeight="1" x14ac:dyDescent="0.25">
      <c r="A40" s="45"/>
      <c r="C40" s="9"/>
      <c r="E40" s="8"/>
      <c r="F40" s="199" t="s">
        <v>8</v>
      </c>
      <c r="G40" s="201">
        <f>SUM(G33:G37)</f>
        <v>0</v>
      </c>
      <c r="I40" s="8"/>
      <c r="J40" s="203" t="s">
        <v>8</v>
      </c>
      <c r="K40" s="204">
        <f>SUM(K33:K37)</f>
        <v>0</v>
      </c>
      <c r="M40" s="186" t="str">
        <f>IF(O40&gt;=9,"ordine valido","attenzione:                                                          ordine minimo 10 pz")</f>
        <v>attenzione:                                                          ordine minimo 10 pz</v>
      </c>
      <c r="N40" s="195" t="s">
        <v>8</v>
      </c>
      <c r="O40" s="197">
        <f>SUM(O33:O37)</f>
        <v>0</v>
      </c>
    </row>
    <row r="41" spans="1:16" ht="15.75" thickBot="1" x14ac:dyDescent="0.3">
      <c r="A41" s="45"/>
      <c r="C41" s="9"/>
      <c r="E41" s="3"/>
      <c r="F41" s="200"/>
      <c r="G41" s="202"/>
      <c r="I41" s="3"/>
      <c r="J41" s="200"/>
      <c r="K41" s="202"/>
      <c r="M41" s="186"/>
      <c r="N41" s="196"/>
      <c r="O41" s="198"/>
    </row>
    <row r="42" spans="1:16" x14ac:dyDescent="0.25">
      <c r="A42" s="45"/>
      <c r="C42" s="9"/>
      <c r="E42" s="8" t="s">
        <v>30</v>
      </c>
      <c r="F42" s="199" t="s">
        <v>9</v>
      </c>
      <c r="G42" s="184">
        <f>F39*G40</f>
        <v>0</v>
      </c>
      <c r="I42" s="8" t="s">
        <v>31</v>
      </c>
      <c r="J42" s="199" t="s">
        <v>9</v>
      </c>
      <c r="K42" s="184">
        <f>J39*K40</f>
        <v>0</v>
      </c>
      <c r="M42" s="8" t="s">
        <v>38</v>
      </c>
      <c r="N42" s="199" t="s">
        <v>9</v>
      </c>
      <c r="O42" s="184">
        <f>N39*O40</f>
        <v>0</v>
      </c>
    </row>
    <row r="43" spans="1:16" ht="15.75" thickBot="1" x14ac:dyDescent="0.3">
      <c r="A43" s="45"/>
      <c r="C43" s="9"/>
      <c r="E43" s="3" t="s">
        <v>31</v>
      </c>
      <c r="F43" s="200"/>
      <c r="G43" s="185"/>
      <c r="I43" s="3" t="s">
        <v>30</v>
      </c>
      <c r="J43" s="200"/>
      <c r="K43" s="185"/>
      <c r="M43" s="3" t="s">
        <v>31</v>
      </c>
      <c r="N43" s="200"/>
      <c r="O43" s="185"/>
    </row>
    <row r="44" spans="1:16" ht="15.75" thickBot="1" x14ac:dyDescent="0.3">
      <c r="F44" s="11"/>
      <c r="G44" s="11"/>
      <c r="J44" s="10"/>
      <c r="K44" s="10"/>
      <c r="N44" s="10"/>
      <c r="O44" s="10"/>
    </row>
    <row r="45" spans="1:16" ht="36.950000000000003" customHeight="1" x14ac:dyDescent="0.35">
      <c r="A45" s="207" t="s">
        <v>36</v>
      </c>
      <c r="B45" s="5"/>
      <c r="C45" s="20" t="s">
        <v>157</v>
      </c>
      <c r="E45" s="12"/>
      <c r="F45" s="56" t="s">
        <v>0</v>
      </c>
      <c r="G45" s="122"/>
      <c r="H45" s="2"/>
      <c r="I45" s="12"/>
      <c r="J45" s="56" t="s">
        <v>0</v>
      </c>
      <c r="K45" s="122"/>
      <c r="M45" s="12"/>
      <c r="N45" s="189" t="s">
        <v>14</v>
      </c>
      <c r="O45" s="190"/>
      <c r="P45" s="2"/>
    </row>
    <row r="46" spans="1:16" ht="36.950000000000003" customHeight="1" thickBot="1" x14ac:dyDescent="0.3">
      <c r="A46" s="208"/>
      <c r="B46" s="6"/>
      <c r="C46" s="21" t="s">
        <v>164</v>
      </c>
      <c r="E46" s="13"/>
      <c r="F46" s="41" t="s">
        <v>1</v>
      </c>
      <c r="G46" s="105"/>
      <c r="H46" s="2"/>
      <c r="I46" s="13"/>
      <c r="J46" s="41" t="s">
        <v>1</v>
      </c>
      <c r="K46" s="105"/>
      <c r="M46" s="13"/>
      <c r="N46" s="41" t="s">
        <v>1</v>
      </c>
      <c r="O46" s="105"/>
      <c r="P46" s="2"/>
    </row>
    <row r="47" spans="1:16" ht="36.950000000000003" customHeight="1" x14ac:dyDescent="0.25">
      <c r="A47" s="47"/>
      <c r="B47" s="6"/>
      <c r="C47" s="24" t="s">
        <v>20</v>
      </c>
      <c r="E47" s="13"/>
      <c r="F47" s="41" t="s">
        <v>2</v>
      </c>
      <c r="G47" s="105"/>
      <c r="H47" s="2"/>
      <c r="I47" s="13"/>
      <c r="J47" s="41" t="s">
        <v>2</v>
      </c>
      <c r="K47" s="105"/>
      <c r="M47" s="13"/>
      <c r="N47" s="41" t="s">
        <v>2</v>
      </c>
      <c r="O47" s="105"/>
      <c r="P47" s="2"/>
    </row>
    <row r="48" spans="1:16" ht="36.950000000000003" customHeight="1" x14ac:dyDescent="0.35">
      <c r="A48" s="47"/>
      <c r="B48" s="6"/>
      <c r="C48" s="22" t="s">
        <v>6</v>
      </c>
      <c r="E48" s="13"/>
      <c r="F48" s="41" t="s">
        <v>3</v>
      </c>
      <c r="G48" s="105"/>
      <c r="H48" s="2"/>
      <c r="I48" s="13"/>
      <c r="J48" s="41" t="s">
        <v>3</v>
      </c>
      <c r="K48" s="105"/>
      <c r="M48" s="13"/>
      <c r="N48" s="41" t="s">
        <v>3</v>
      </c>
      <c r="O48" s="105"/>
      <c r="P48" s="2"/>
    </row>
    <row r="49" spans="1:16" ht="36.950000000000003" customHeight="1" thickBot="1" x14ac:dyDescent="0.3">
      <c r="A49" s="47"/>
      <c r="B49" s="7"/>
      <c r="C49" s="23">
        <v>18</v>
      </c>
      <c r="E49" s="14"/>
      <c r="F49" s="40" t="s">
        <v>4</v>
      </c>
      <c r="G49" s="106"/>
      <c r="H49" s="2"/>
      <c r="I49" s="14"/>
      <c r="J49" s="40" t="s">
        <v>4</v>
      </c>
      <c r="K49" s="106"/>
      <c r="M49" s="14"/>
      <c r="N49" s="40" t="s">
        <v>4</v>
      </c>
      <c r="O49" s="106"/>
      <c r="P49" s="2"/>
    </row>
    <row r="50" spans="1:16" ht="15" customHeight="1" thickBot="1" x14ac:dyDescent="0.3">
      <c r="A50" s="47"/>
      <c r="B50" s="191" t="s">
        <v>165</v>
      </c>
      <c r="C50" s="26"/>
      <c r="E50" s="25" t="s">
        <v>13</v>
      </c>
      <c r="F50" s="14"/>
      <c r="G50" s="27">
        <v>0.4</v>
      </c>
      <c r="H50" s="2"/>
      <c r="I50" s="25" t="s">
        <v>13</v>
      </c>
      <c r="J50" s="14"/>
      <c r="K50" s="27">
        <v>0.4</v>
      </c>
      <c r="M50" s="25" t="s">
        <v>13</v>
      </c>
      <c r="N50" s="61"/>
      <c r="O50" s="62">
        <v>0.6</v>
      </c>
      <c r="P50" s="2"/>
    </row>
    <row r="51" spans="1:16" ht="15" customHeight="1" thickBot="1" x14ac:dyDescent="0.3">
      <c r="A51" s="47"/>
      <c r="B51" s="192"/>
      <c r="C51" s="19"/>
      <c r="E51" s="25" t="s">
        <v>7</v>
      </c>
      <c r="F51" s="193">
        <f>(C49/1.22)*(1-G50)</f>
        <v>8.8524590163934427</v>
      </c>
      <c r="G51" s="194"/>
      <c r="H51" s="2"/>
      <c r="I51" s="25" t="s">
        <v>7</v>
      </c>
      <c r="J51" s="193">
        <f>(C49/1.22)*(1-K50)</f>
        <v>8.8524590163934427</v>
      </c>
      <c r="K51" s="194"/>
      <c r="M51" s="25" t="s">
        <v>7</v>
      </c>
      <c r="N51" s="193">
        <f>(C49/1.22)*(1-O50)</f>
        <v>5.9016393442622954</v>
      </c>
      <c r="O51" s="194"/>
      <c r="P51" s="2"/>
    </row>
    <row r="52" spans="1:16" x14ac:dyDescent="0.25">
      <c r="A52" s="45"/>
      <c r="C52" s="9"/>
      <c r="E52" s="8"/>
      <c r="F52" s="199" t="s">
        <v>8</v>
      </c>
      <c r="G52" s="201">
        <f>SUM(G45:G49)</f>
        <v>0</v>
      </c>
      <c r="I52" s="8"/>
      <c r="J52" s="203" t="s">
        <v>8</v>
      </c>
      <c r="K52" s="204">
        <f>SUM(K45:K49)</f>
        <v>0</v>
      </c>
      <c r="M52" s="186" t="str">
        <f>IF(O52&gt;=9,"ordine valido","attenzione:                                                          ordine minimo 10 pz")</f>
        <v>attenzione:                                                          ordine minimo 10 pz</v>
      </c>
      <c r="N52" s="195" t="s">
        <v>8</v>
      </c>
      <c r="O52" s="197">
        <f>SUM(O45:O49)</f>
        <v>0</v>
      </c>
    </row>
    <row r="53" spans="1:16" ht="15.75" thickBot="1" x14ac:dyDescent="0.3">
      <c r="A53" s="45"/>
      <c r="C53" s="9"/>
      <c r="E53" s="3"/>
      <c r="F53" s="200"/>
      <c r="G53" s="202"/>
      <c r="I53" s="3"/>
      <c r="J53" s="200"/>
      <c r="K53" s="202"/>
      <c r="M53" s="186"/>
      <c r="N53" s="196"/>
      <c r="O53" s="198"/>
    </row>
    <row r="54" spans="1:16" x14ac:dyDescent="0.25">
      <c r="A54" s="45"/>
      <c r="C54" s="9"/>
      <c r="E54" s="8" t="s">
        <v>37</v>
      </c>
      <c r="F54" s="199" t="s">
        <v>9</v>
      </c>
      <c r="G54" s="184">
        <f>F51*G52</f>
        <v>0</v>
      </c>
      <c r="I54" s="8" t="s">
        <v>39</v>
      </c>
      <c r="J54" s="199" t="s">
        <v>9</v>
      </c>
      <c r="K54" s="184">
        <f>J51*K52</f>
        <v>0</v>
      </c>
      <c r="M54" s="8" t="s">
        <v>32</v>
      </c>
      <c r="N54" s="199" t="s">
        <v>9</v>
      </c>
      <c r="O54" s="184">
        <f>N51*O52</f>
        <v>0</v>
      </c>
    </row>
    <row r="55" spans="1:16" ht="15.75" thickBot="1" x14ac:dyDescent="0.3">
      <c r="A55" s="45"/>
      <c r="C55" s="9"/>
      <c r="E55" s="3" t="s">
        <v>30</v>
      </c>
      <c r="F55" s="200"/>
      <c r="G55" s="185"/>
      <c r="I55" s="3" t="s">
        <v>32</v>
      </c>
      <c r="J55" s="200"/>
      <c r="K55" s="185"/>
      <c r="M55" s="3" t="s">
        <v>31</v>
      </c>
      <c r="N55" s="200"/>
      <c r="O55" s="185"/>
    </row>
    <row r="56" spans="1:16" ht="15.75" thickBot="1" x14ac:dyDescent="0.3">
      <c r="F56" s="11"/>
      <c r="G56" s="11"/>
      <c r="J56" s="11"/>
      <c r="K56" s="11"/>
      <c r="N56" s="10"/>
      <c r="O56" s="10"/>
    </row>
    <row r="57" spans="1:16" ht="36.950000000000003" customHeight="1" x14ac:dyDescent="0.35">
      <c r="A57" s="207" t="s">
        <v>36</v>
      </c>
      <c r="B57" s="5"/>
      <c r="C57" s="20" t="s">
        <v>12</v>
      </c>
      <c r="E57" s="12"/>
      <c r="F57" s="56" t="s">
        <v>0</v>
      </c>
      <c r="G57" s="122"/>
      <c r="H57" s="2"/>
      <c r="I57" s="12"/>
      <c r="J57" s="56" t="s">
        <v>0</v>
      </c>
      <c r="K57" s="122"/>
      <c r="M57" s="12"/>
      <c r="N57" s="189" t="s">
        <v>14</v>
      </c>
      <c r="O57" s="190"/>
      <c r="P57" s="2"/>
    </row>
    <row r="58" spans="1:16" ht="36.950000000000003" customHeight="1" thickBot="1" x14ac:dyDescent="0.3">
      <c r="A58" s="208"/>
      <c r="B58" s="6"/>
      <c r="C58" s="21" t="s">
        <v>167</v>
      </c>
      <c r="E58" s="13"/>
      <c r="F58" s="17" t="s">
        <v>1</v>
      </c>
      <c r="G58" s="105"/>
      <c r="H58" s="2"/>
      <c r="I58" s="13"/>
      <c r="J58" s="17" t="s">
        <v>1</v>
      </c>
      <c r="K58" s="105"/>
      <c r="M58" s="13"/>
      <c r="N58" s="159" t="s">
        <v>1</v>
      </c>
      <c r="O58" s="105"/>
      <c r="P58" s="2"/>
    </row>
    <row r="59" spans="1:16" ht="36.950000000000003" customHeight="1" x14ac:dyDescent="0.25">
      <c r="A59" s="47"/>
      <c r="B59" s="6"/>
      <c r="C59" s="24" t="s">
        <v>20</v>
      </c>
      <c r="E59" s="13"/>
      <c r="F59" s="17" t="s">
        <v>2</v>
      </c>
      <c r="G59" s="105"/>
      <c r="H59" s="2"/>
      <c r="I59" s="13"/>
      <c r="J59" s="17" t="s">
        <v>2</v>
      </c>
      <c r="K59" s="105"/>
      <c r="M59" s="13"/>
      <c r="N59" s="159" t="s">
        <v>2</v>
      </c>
      <c r="O59" s="105"/>
      <c r="P59" s="2"/>
    </row>
    <row r="60" spans="1:16" ht="36.950000000000003" customHeight="1" x14ac:dyDescent="0.35">
      <c r="A60" s="47"/>
      <c r="B60" s="6"/>
      <c r="C60" s="22" t="s">
        <v>6</v>
      </c>
      <c r="E60" s="13"/>
      <c r="F60" s="17" t="s">
        <v>3</v>
      </c>
      <c r="G60" s="105"/>
      <c r="H60" s="2"/>
      <c r="I60" s="13"/>
      <c r="J60" s="17" t="s">
        <v>3</v>
      </c>
      <c r="K60" s="105"/>
      <c r="M60" s="13"/>
      <c r="N60" s="159" t="s">
        <v>3</v>
      </c>
      <c r="O60" s="105"/>
      <c r="P60" s="2"/>
    </row>
    <row r="61" spans="1:16" ht="36.950000000000003" customHeight="1" thickBot="1" x14ac:dyDescent="0.3">
      <c r="A61" s="47"/>
      <c r="B61" s="7"/>
      <c r="C61" s="23">
        <v>18</v>
      </c>
      <c r="E61" s="14"/>
      <c r="F61" s="18" t="s">
        <v>4</v>
      </c>
      <c r="G61" s="106"/>
      <c r="H61" s="2"/>
      <c r="I61" s="14"/>
      <c r="J61" s="18" t="s">
        <v>4</v>
      </c>
      <c r="K61" s="106"/>
      <c r="M61" s="14"/>
      <c r="N61" s="158" t="s">
        <v>4</v>
      </c>
      <c r="O61" s="106"/>
      <c r="P61" s="2"/>
    </row>
    <row r="62" spans="1:16" ht="15" customHeight="1" thickBot="1" x14ac:dyDescent="0.3">
      <c r="A62" s="47"/>
      <c r="B62" s="191" t="s">
        <v>166</v>
      </c>
      <c r="C62" s="26"/>
      <c r="E62" s="25" t="s">
        <v>13</v>
      </c>
      <c r="F62" s="14"/>
      <c r="G62" s="27">
        <v>0.4</v>
      </c>
      <c r="H62" s="2"/>
      <c r="I62" s="25" t="s">
        <v>13</v>
      </c>
      <c r="J62" s="14"/>
      <c r="K62" s="27">
        <v>0.4</v>
      </c>
      <c r="M62" s="25" t="s">
        <v>13</v>
      </c>
      <c r="N62" s="61"/>
      <c r="O62" s="62">
        <v>0.6</v>
      </c>
      <c r="P62" s="2"/>
    </row>
    <row r="63" spans="1:16" ht="15" customHeight="1" thickBot="1" x14ac:dyDescent="0.3">
      <c r="A63" s="47"/>
      <c r="B63" s="192"/>
      <c r="C63" s="19"/>
      <c r="E63" s="25" t="s">
        <v>7</v>
      </c>
      <c r="F63" s="193">
        <f>(C61/1.22)*(1-G62)</f>
        <v>8.8524590163934427</v>
      </c>
      <c r="G63" s="194"/>
      <c r="H63" s="2"/>
      <c r="I63" s="25" t="s">
        <v>7</v>
      </c>
      <c r="J63" s="193">
        <f>(C61/1.22)*(1-K62)</f>
        <v>8.8524590163934427</v>
      </c>
      <c r="K63" s="194"/>
      <c r="M63" s="25" t="s">
        <v>7</v>
      </c>
      <c r="N63" s="193">
        <f>(C61/1.22)*(1-O62)</f>
        <v>5.9016393442622954</v>
      </c>
      <c r="O63" s="194"/>
      <c r="P63" s="2"/>
    </row>
    <row r="64" spans="1:16" x14ac:dyDescent="0.25">
      <c r="A64" s="45"/>
      <c r="C64" s="9"/>
      <c r="E64" s="8"/>
      <c r="F64" s="199" t="s">
        <v>8</v>
      </c>
      <c r="G64" s="201">
        <f>SUM(G57:G61)</f>
        <v>0</v>
      </c>
      <c r="I64" s="8"/>
      <c r="J64" s="203" t="s">
        <v>8</v>
      </c>
      <c r="K64" s="204">
        <f>SUM(K57:K61)</f>
        <v>0</v>
      </c>
      <c r="M64" s="186" t="str">
        <f>IF(O64&gt;=9,"ordine valido","attenzione:                                                          ordine minimo 10 pz")</f>
        <v>attenzione:                                                          ordine minimo 10 pz</v>
      </c>
      <c r="N64" s="195" t="s">
        <v>8</v>
      </c>
      <c r="O64" s="197">
        <f>SUM(O57:O61)</f>
        <v>0</v>
      </c>
    </row>
    <row r="65" spans="1:16" ht="15.75" thickBot="1" x14ac:dyDescent="0.3">
      <c r="A65" s="45"/>
      <c r="C65" s="9"/>
      <c r="E65" s="3"/>
      <c r="F65" s="200"/>
      <c r="G65" s="202"/>
      <c r="I65" s="3"/>
      <c r="J65" s="200"/>
      <c r="K65" s="202"/>
      <c r="M65" s="186"/>
      <c r="N65" s="196"/>
      <c r="O65" s="198"/>
    </row>
    <row r="66" spans="1:16" x14ac:dyDescent="0.25">
      <c r="A66" s="45"/>
      <c r="C66" s="9"/>
      <c r="E66" s="8" t="s">
        <v>31</v>
      </c>
      <c r="F66" s="199" t="s">
        <v>9</v>
      </c>
      <c r="G66" s="184">
        <f>F63*G64</f>
        <v>0</v>
      </c>
      <c r="I66" s="8" t="s">
        <v>39</v>
      </c>
      <c r="J66" s="199" t="s">
        <v>9</v>
      </c>
      <c r="K66" s="184">
        <f>J63*K64</f>
        <v>0</v>
      </c>
      <c r="M66" s="8" t="s">
        <v>38</v>
      </c>
      <c r="N66" s="199" t="s">
        <v>9</v>
      </c>
      <c r="O66" s="184">
        <f>N63*O64</f>
        <v>0</v>
      </c>
    </row>
    <row r="67" spans="1:16" ht="15.75" thickBot="1" x14ac:dyDescent="0.3">
      <c r="A67" s="45"/>
      <c r="C67" s="9"/>
      <c r="E67" s="3" t="s">
        <v>30</v>
      </c>
      <c r="F67" s="200"/>
      <c r="G67" s="185"/>
      <c r="I67" s="3" t="s">
        <v>32</v>
      </c>
      <c r="J67" s="200"/>
      <c r="K67" s="185"/>
      <c r="M67" s="3" t="s">
        <v>31</v>
      </c>
      <c r="N67" s="200"/>
      <c r="O67" s="185"/>
    </row>
    <row r="68" spans="1:16" ht="15.75" thickBot="1" x14ac:dyDescent="0.3">
      <c r="F68" s="11"/>
      <c r="G68" s="11"/>
      <c r="J68" s="10"/>
      <c r="K68" s="10"/>
      <c r="N68" s="10"/>
      <c r="O68" s="10"/>
    </row>
    <row r="69" spans="1:16" ht="36.950000000000003" customHeight="1" x14ac:dyDescent="0.35">
      <c r="A69" s="207" t="s">
        <v>36</v>
      </c>
      <c r="B69" s="5"/>
      <c r="C69" s="20" t="s">
        <v>169</v>
      </c>
      <c r="E69" s="12"/>
      <c r="F69" s="56" t="s">
        <v>0</v>
      </c>
      <c r="G69" s="122"/>
      <c r="H69" s="2"/>
      <c r="I69" s="12"/>
      <c r="J69" s="56" t="s">
        <v>0</v>
      </c>
      <c r="K69" s="122"/>
      <c r="M69" s="12"/>
      <c r="N69" s="189" t="s">
        <v>14</v>
      </c>
      <c r="O69" s="190"/>
      <c r="P69" s="42"/>
    </row>
    <row r="70" spans="1:16" ht="36.950000000000003" customHeight="1" thickBot="1" x14ac:dyDescent="0.3">
      <c r="A70" s="208"/>
      <c r="B70" s="6"/>
      <c r="C70" s="21" t="s">
        <v>170</v>
      </c>
      <c r="E70" s="13"/>
      <c r="F70" s="17" t="s">
        <v>1</v>
      </c>
      <c r="G70" s="105"/>
      <c r="H70" s="2"/>
      <c r="I70" s="13"/>
      <c r="J70" s="159" t="s">
        <v>1</v>
      </c>
      <c r="K70" s="105"/>
      <c r="M70" s="13"/>
      <c r="N70" s="159" t="s">
        <v>1</v>
      </c>
      <c r="O70" s="105"/>
      <c r="P70" s="2"/>
    </row>
    <row r="71" spans="1:16" ht="36.950000000000003" customHeight="1" x14ac:dyDescent="0.25">
      <c r="A71" s="47"/>
      <c r="B71" s="6"/>
      <c r="C71" s="24" t="s">
        <v>20</v>
      </c>
      <c r="E71" s="13"/>
      <c r="F71" s="17" t="s">
        <v>2</v>
      </c>
      <c r="G71" s="105"/>
      <c r="H71" s="2"/>
      <c r="I71" s="13"/>
      <c r="J71" s="159" t="s">
        <v>2</v>
      </c>
      <c r="K71" s="105"/>
      <c r="M71" s="13"/>
      <c r="N71" s="159" t="s">
        <v>2</v>
      </c>
      <c r="O71" s="105"/>
      <c r="P71" s="2"/>
    </row>
    <row r="72" spans="1:16" ht="36.950000000000003" customHeight="1" x14ac:dyDescent="0.35">
      <c r="A72" s="47"/>
      <c r="B72" s="6"/>
      <c r="C72" s="22" t="s">
        <v>6</v>
      </c>
      <c r="E72" s="13"/>
      <c r="F72" s="17" t="s">
        <v>3</v>
      </c>
      <c r="G72" s="105"/>
      <c r="H72" s="2"/>
      <c r="I72" s="13"/>
      <c r="J72" s="159" t="s">
        <v>3</v>
      </c>
      <c r="K72" s="105"/>
      <c r="M72" s="13"/>
      <c r="N72" s="159" t="s">
        <v>3</v>
      </c>
      <c r="O72" s="105"/>
      <c r="P72" s="2"/>
    </row>
    <row r="73" spans="1:16" ht="36.950000000000003" customHeight="1" thickBot="1" x14ac:dyDescent="0.3">
      <c r="A73" s="47"/>
      <c r="B73" s="7"/>
      <c r="C73" s="23">
        <v>18</v>
      </c>
      <c r="E73" s="14"/>
      <c r="F73" s="18" t="s">
        <v>4</v>
      </c>
      <c r="G73" s="106"/>
      <c r="H73" s="2"/>
      <c r="I73" s="14"/>
      <c r="J73" s="158" t="s">
        <v>4</v>
      </c>
      <c r="K73" s="106"/>
      <c r="M73" s="14"/>
      <c r="N73" s="158" t="s">
        <v>4</v>
      </c>
      <c r="O73" s="106"/>
      <c r="P73" s="2"/>
    </row>
    <row r="74" spans="1:16" ht="15" customHeight="1" thickBot="1" x14ac:dyDescent="0.3">
      <c r="A74" s="47"/>
      <c r="B74" s="191" t="s">
        <v>168</v>
      </c>
      <c r="C74" s="26"/>
      <c r="E74" s="25" t="s">
        <v>13</v>
      </c>
      <c r="F74" s="14"/>
      <c r="G74" s="27">
        <v>0.4</v>
      </c>
      <c r="H74" s="2"/>
      <c r="I74" s="25" t="s">
        <v>13</v>
      </c>
      <c r="J74" s="14"/>
      <c r="K74" s="27">
        <v>0.4</v>
      </c>
      <c r="M74" s="25" t="s">
        <v>13</v>
      </c>
      <c r="N74" s="61"/>
      <c r="O74" s="62">
        <v>0.6</v>
      </c>
      <c r="P74" s="2"/>
    </row>
    <row r="75" spans="1:16" ht="15" customHeight="1" thickBot="1" x14ac:dyDescent="0.3">
      <c r="A75" s="47"/>
      <c r="B75" s="192"/>
      <c r="C75" s="19"/>
      <c r="E75" s="25" t="s">
        <v>7</v>
      </c>
      <c r="F75" s="193">
        <f>(C73/1.22)*(1-G74)</f>
        <v>8.8524590163934427</v>
      </c>
      <c r="G75" s="194"/>
      <c r="H75" s="2"/>
      <c r="I75" s="25" t="s">
        <v>7</v>
      </c>
      <c r="J75" s="193">
        <f>(C73/1.22)*(1-K74)</f>
        <v>8.8524590163934427</v>
      </c>
      <c r="K75" s="194"/>
      <c r="M75" s="25" t="s">
        <v>7</v>
      </c>
      <c r="N75" s="193">
        <f>(C73/1.22)*(1-O74)</f>
        <v>5.9016393442622954</v>
      </c>
      <c r="O75" s="194"/>
      <c r="P75" s="2"/>
    </row>
    <row r="76" spans="1:16" x14ac:dyDescent="0.25">
      <c r="A76" s="45"/>
      <c r="C76" s="9"/>
      <c r="E76" s="8"/>
      <c r="F76" s="199" t="s">
        <v>8</v>
      </c>
      <c r="G76" s="201">
        <f>SUM(G69:G73)</f>
        <v>0</v>
      </c>
      <c r="I76" s="8"/>
      <c r="J76" s="203" t="s">
        <v>8</v>
      </c>
      <c r="K76" s="204">
        <f>SUM(K69:K73)</f>
        <v>0</v>
      </c>
      <c r="M76" s="186" t="str">
        <f>IF(O76&gt;=9,"ordine valido","attenzione:                                                          ordine minimo 10 pz")</f>
        <v>attenzione:                                                          ordine minimo 10 pz</v>
      </c>
      <c r="N76" s="195" t="s">
        <v>8</v>
      </c>
      <c r="O76" s="197">
        <f>SUM(O69:O73)</f>
        <v>0</v>
      </c>
    </row>
    <row r="77" spans="1:16" ht="15.75" thickBot="1" x14ac:dyDescent="0.3">
      <c r="A77" s="45"/>
      <c r="C77" s="9"/>
      <c r="E77" s="3"/>
      <c r="F77" s="200"/>
      <c r="G77" s="202"/>
      <c r="I77" s="3"/>
      <c r="J77" s="200"/>
      <c r="K77" s="202"/>
      <c r="M77" s="186"/>
      <c r="N77" s="196"/>
      <c r="O77" s="198"/>
    </row>
    <row r="78" spans="1:16" x14ac:dyDescent="0.25">
      <c r="A78" s="45"/>
      <c r="C78" s="9"/>
      <c r="E78" s="8" t="s">
        <v>37</v>
      </c>
      <c r="F78" s="199" t="s">
        <v>9</v>
      </c>
      <c r="G78" s="184">
        <f>F75*G76</f>
        <v>0</v>
      </c>
      <c r="I78" s="8" t="s">
        <v>39</v>
      </c>
      <c r="J78" s="199" t="s">
        <v>9</v>
      </c>
      <c r="K78" s="184">
        <f>J75*K76</f>
        <v>0</v>
      </c>
      <c r="M78" s="8" t="s">
        <v>38</v>
      </c>
      <c r="N78" s="199" t="s">
        <v>9</v>
      </c>
      <c r="O78" s="184">
        <f>N75*O76</f>
        <v>0</v>
      </c>
    </row>
    <row r="79" spans="1:16" ht="15.75" thickBot="1" x14ac:dyDescent="0.3">
      <c r="A79" s="45"/>
      <c r="C79" s="9"/>
      <c r="E79" s="3" t="s">
        <v>30</v>
      </c>
      <c r="F79" s="200"/>
      <c r="G79" s="185"/>
      <c r="I79" s="3" t="s">
        <v>32</v>
      </c>
      <c r="J79" s="200"/>
      <c r="K79" s="185"/>
      <c r="M79" s="3" t="s">
        <v>31</v>
      </c>
      <c r="N79" s="200"/>
      <c r="O79" s="185"/>
    </row>
    <row r="80" spans="1:16" ht="15.75" thickBot="1" x14ac:dyDescent="0.3">
      <c r="F80" s="11"/>
      <c r="G80" s="11"/>
      <c r="I80" s="10"/>
      <c r="J80" s="10"/>
      <c r="K80" s="10"/>
      <c r="L80" s="10"/>
      <c r="M80" s="10"/>
      <c r="N80" s="10"/>
      <c r="O80" s="10"/>
    </row>
    <row r="81" spans="1:16" ht="36.950000000000003" customHeight="1" x14ac:dyDescent="0.35">
      <c r="A81" s="207" t="s">
        <v>36</v>
      </c>
      <c r="B81" s="5"/>
      <c r="C81" s="20" t="s">
        <v>169</v>
      </c>
      <c r="E81" s="12"/>
      <c r="F81" s="56" t="s">
        <v>0</v>
      </c>
      <c r="G81" s="122"/>
      <c r="H81" s="2"/>
      <c r="I81" s="12"/>
      <c r="J81" s="56" t="s">
        <v>0</v>
      </c>
      <c r="K81" s="122"/>
      <c r="M81" s="12"/>
      <c r="N81" s="189" t="s">
        <v>14</v>
      </c>
      <c r="O81" s="190"/>
      <c r="P81" s="2"/>
    </row>
    <row r="82" spans="1:16" ht="36.950000000000003" customHeight="1" thickBot="1" x14ac:dyDescent="0.3">
      <c r="A82" s="208"/>
      <c r="B82" s="6"/>
      <c r="C82" s="161" t="s">
        <v>172</v>
      </c>
      <c r="E82" s="13"/>
      <c r="F82" s="17" t="s">
        <v>1</v>
      </c>
      <c r="G82" s="105"/>
      <c r="H82" s="2"/>
      <c r="I82" s="13"/>
      <c r="J82" s="159" t="s">
        <v>1</v>
      </c>
      <c r="K82" s="105"/>
      <c r="M82" s="13"/>
      <c r="N82" s="159" t="s">
        <v>1</v>
      </c>
      <c r="O82" s="105"/>
      <c r="P82" s="2"/>
    </row>
    <row r="83" spans="1:16" ht="36.950000000000003" customHeight="1" x14ac:dyDescent="0.25">
      <c r="A83" s="47"/>
      <c r="B83" s="6"/>
      <c r="C83" s="24" t="s">
        <v>20</v>
      </c>
      <c r="E83" s="13"/>
      <c r="F83" s="17" t="s">
        <v>2</v>
      </c>
      <c r="G83" s="105"/>
      <c r="H83" s="2"/>
      <c r="I83" s="13"/>
      <c r="J83" s="159" t="s">
        <v>2</v>
      </c>
      <c r="K83" s="105"/>
      <c r="M83" s="13"/>
      <c r="N83" s="159" t="s">
        <v>2</v>
      </c>
      <c r="O83" s="105"/>
      <c r="P83" s="2"/>
    </row>
    <row r="84" spans="1:16" ht="36.950000000000003" customHeight="1" x14ac:dyDescent="0.35">
      <c r="A84" s="47"/>
      <c r="B84" s="6"/>
      <c r="C84" s="22" t="s">
        <v>6</v>
      </c>
      <c r="E84" s="13"/>
      <c r="F84" s="17" t="s">
        <v>3</v>
      </c>
      <c r="G84" s="105"/>
      <c r="H84" s="2"/>
      <c r="I84" s="13"/>
      <c r="J84" s="159" t="s">
        <v>3</v>
      </c>
      <c r="K84" s="105"/>
      <c r="M84" s="13"/>
      <c r="N84" s="159" t="s">
        <v>3</v>
      </c>
      <c r="O84" s="105"/>
      <c r="P84" s="2"/>
    </row>
    <row r="85" spans="1:16" ht="36.950000000000003" customHeight="1" thickBot="1" x14ac:dyDescent="0.3">
      <c r="A85" s="47"/>
      <c r="B85" s="7"/>
      <c r="C85" s="23">
        <v>18</v>
      </c>
      <c r="E85" s="14"/>
      <c r="F85" s="18" t="s">
        <v>4</v>
      </c>
      <c r="G85" s="106"/>
      <c r="H85" s="2"/>
      <c r="I85" s="14"/>
      <c r="J85" s="158" t="s">
        <v>4</v>
      </c>
      <c r="K85" s="106"/>
      <c r="M85" s="14"/>
      <c r="N85" s="158" t="s">
        <v>4</v>
      </c>
      <c r="O85" s="106"/>
      <c r="P85" s="2"/>
    </row>
    <row r="86" spans="1:16" ht="15" customHeight="1" thickBot="1" x14ac:dyDescent="0.3">
      <c r="A86" s="47"/>
      <c r="B86" s="191" t="s">
        <v>171</v>
      </c>
      <c r="C86" s="26"/>
      <c r="E86" s="25" t="s">
        <v>13</v>
      </c>
      <c r="F86" s="14"/>
      <c r="G86" s="27">
        <v>0.4</v>
      </c>
      <c r="H86" s="2"/>
      <c r="I86" s="25" t="s">
        <v>13</v>
      </c>
      <c r="J86" s="14"/>
      <c r="K86" s="27">
        <v>0.4</v>
      </c>
      <c r="M86" s="25" t="s">
        <v>13</v>
      </c>
      <c r="N86" s="61"/>
      <c r="O86" s="62">
        <v>0.6</v>
      </c>
      <c r="P86" s="2"/>
    </row>
    <row r="87" spans="1:16" ht="15" customHeight="1" thickBot="1" x14ac:dyDescent="0.3">
      <c r="A87" s="47"/>
      <c r="B87" s="192"/>
      <c r="C87" s="19"/>
      <c r="E87" s="25" t="s">
        <v>7</v>
      </c>
      <c r="F87" s="193">
        <f>(C85/1.22)*(1-G86)</f>
        <v>8.8524590163934427</v>
      </c>
      <c r="G87" s="194"/>
      <c r="H87" s="2"/>
      <c r="I87" s="25" t="s">
        <v>7</v>
      </c>
      <c r="J87" s="193">
        <f>(C85/1.22)*(1-K86)</f>
        <v>8.8524590163934427</v>
      </c>
      <c r="K87" s="194"/>
      <c r="M87" s="25" t="s">
        <v>7</v>
      </c>
      <c r="N87" s="193">
        <f>(C85/1.22)*(1-O86)</f>
        <v>5.9016393442622954</v>
      </c>
      <c r="O87" s="194"/>
      <c r="P87" s="2"/>
    </row>
    <row r="88" spans="1:16" x14ac:dyDescent="0.25">
      <c r="A88" s="45"/>
      <c r="C88" s="9"/>
      <c r="E88" s="8"/>
      <c r="F88" s="199" t="s">
        <v>8</v>
      </c>
      <c r="G88" s="201">
        <f>SUM(G81:G85)</f>
        <v>0</v>
      </c>
      <c r="I88" s="8"/>
      <c r="J88" s="203" t="s">
        <v>8</v>
      </c>
      <c r="K88" s="204">
        <f>SUM(K81:K85)</f>
        <v>0</v>
      </c>
      <c r="M88" s="186" t="str">
        <f>IF(O88&gt;=9,"ordine valido","attenzione:                                                          ordine minimo 10 pz")</f>
        <v>attenzione:                                                          ordine minimo 10 pz</v>
      </c>
      <c r="N88" s="195" t="s">
        <v>8</v>
      </c>
      <c r="O88" s="197">
        <f>SUM(O81:O85)</f>
        <v>0</v>
      </c>
    </row>
    <row r="89" spans="1:16" ht="15.75" thickBot="1" x14ac:dyDescent="0.3">
      <c r="A89" s="45"/>
      <c r="C89" s="9"/>
      <c r="E89" s="3"/>
      <c r="F89" s="200"/>
      <c r="G89" s="202"/>
      <c r="I89" s="3"/>
      <c r="J89" s="200"/>
      <c r="K89" s="202"/>
      <c r="M89" s="186"/>
      <c r="N89" s="196"/>
      <c r="O89" s="198"/>
    </row>
    <row r="90" spans="1:16" x14ac:dyDescent="0.25">
      <c r="A90" s="45"/>
      <c r="C90" s="9"/>
      <c r="E90" s="8" t="s">
        <v>30</v>
      </c>
      <c r="F90" s="199" t="s">
        <v>9</v>
      </c>
      <c r="G90" s="184">
        <f>F87*G88</f>
        <v>0</v>
      </c>
      <c r="I90" s="8" t="s">
        <v>31</v>
      </c>
      <c r="J90" s="199" t="s">
        <v>9</v>
      </c>
      <c r="K90" s="184">
        <f>J87*K88</f>
        <v>0</v>
      </c>
      <c r="M90" s="8" t="s">
        <v>32</v>
      </c>
      <c r="N90" s="199" t="s">
        <v>9</v>
      </c>
      <c r="O90" s="184">
        <f>N87*O88</f>
        <v>0</v>
      </c>
    </row>
    <row r="91" spans="1:16" ht="15.75" thickBot="1" x14ac:dyDescent="0.3">
      <c r="A91" s="45"/>
      <c r="C91" s="9"/>
      <c r="E91" s="3" t="s">
        <v>31</v>
      </c>
      <c r="F91" s="200"/>
      <c r="G91" s="185"/>
      <c r="I91" s="3" t="s">
        <v>30</v>
      </c>
      <c r="J91" s="200"/>
      <c r="K91" s="185"/>
      <c r="M91" s="3" t="s">
        <v>31</v>
      </c>
      <c r="N91" s="200"/>
      <c r="O91" s="185"/>
    </row>
    <row r="92" spans="1:16" ht="15.75" thickBot="1" x14ac:dyDescent="0.3">
      <c r="F92" s="11"/>
      <c r="G92" s="11"/>
      <c r="J92" s="11"/>
      <c r="K92" s="11"/>
      <c r="N92" s="10"/>
      <c r="O92" s="10"/>
    </row>
    <row r="93" spans="1:16" ht="36.950000000000003" customHeight="1" x14ac:dyDescent="0.35">
      <c r="A93" s="207" t="s">
        <v>36</v>
      </c>
      <c r="B93" s="5"/>
      <c r="C93" s="20" t="s">
        <v>173</v>
      </c>
      <c r="E93" s="12"/>
      <c r="F93" s="56" t="s">
        <v>0</v>
      </c>
      <c r="G93" s="122"/>
      <c r="H93" s="2"/>
      <c r="I93" s="12"/>
      <c r="J93" s="56" t="s">
        <v>0</v>
      </c>
      <c r="K93" s="122"/>
      <c r="M93" s="157"/>
      <c r="N93" s="182"/>
      <c r="O93" s="182"/>
      <c r="P93" s="2"/>
    </row>
    <row r="94" spans="1:16" ht="36.950000000000003" customHeight="1" thickBot="1" x14ac:dyDescent="0.3">
      <c r="A94" s="208"/>
      <c r="B94" s="6"/>
      <c r="C94" s="21" t="s">
        <v>174</v>
      </c>
      <c r="E94" s="13"/>
      <c r="F94" s="16" t="s">
        <v>1</v>
      </c>
      <c r="G94" s="105"/>
      <c r="H94" s="2"/>
      <c r="I94" s="13"/>
      <c r="J94" s="16" t="s">
        <v>1</v>
      </c>
      <c r="K94" s="105"/>
      <c r="M94" s="157"/>
      <c r="N94" s="157"/>
      <c r="O94" s="151"/>
      <c r="P94" s="2"/>
    </row>
    <row r="95" spans="1:16" ht="36.950000000000003" customHeight="1" x14ac:dyDescent="0.25">
      <c r="A95" s="47"/>
      <c r="B95" s="6"/>
      <c r="C95" s="24"/>
      <c r="E95" s="13"/>
      <c r="F95" s="16" t="s">
        <v>2</v>
      </c>
      <c r="G95" s="105"/>
      <c r="H95" s="2"/>
      <c r="I95" s="13"/>
      <c r="J95" s="16" t="s">
        <v>2</v>
      </c>
      <c r="K95" s="105"/>
      <c r="M95" s="157"/>
      <c r="N95" s="157"/>
      <c r="O95" s="151"/>
      <c r="P95" s="2"/>
    </row>
    <row r="96" spans="1:16" ht="36.950000000000003" customHeight="1" x14ac:dyDescent="0.35">
      <c r="A96" s="47"/>
      <c r="B96" s="6"/>
      <c r="C96" s="22" t="s">
        <v>6</v>
      </c>
      <c r="E96" s="13"/>
      <c r="F96" s="16" t="s">
        <v>3</v>
      </c>
      <c r="G96" s="105"/>
      <c r="H96" s="2"/>
      <c r="I96" s="13"/>
      <c r="J96" s="16" t="s">
        <v>3</v>
      </c>
      <c r="K96" s="105"/>
      <c r="M96" s="157"/>
      <c r="N96" s="157"/>
      <c r="O96" s="151"/>
      <c r="P96" s="2"/>
    </row>
    <row r="97" spans="1:16" ht="36.950000000000003" customHeight="1" thickBot="1" x14ac:dyDescent="0.3">
      <c r="A97" s="47"/>
      <c r="B97" s="7"/>
      <c r="C97" s="23">
        <v>22</v>
      </c>
      <c r="E97" s="14"/>
      <c r="F97" s="4" t="s">
        <v>4</v>
      </c>
      <c r="G97" s="106"/>
      <c r="H97" s="2"/>
      <c r="I97" s="14"/>
      <c r="J97" s="4" t="s">
        <v>4</v>
      </c>
      <c r="K97" s="106"/>
      <c r="M97" s="157"/>
      <c r="N97" s="157"/>
      <c r="O97" s="151"/>
      <c r="P97" s="2"/>
    </row>
    <row r="98" spans="1:16" ht="15" customHeight="1" thickBot="1" x14ac:dyDescent="0.3">
      <c r="A98" s="47"/>
      <c r="B98" s="191" t="s">
        <v>175</v>
      </c>
      <c r="C98" s="26"/>
      <c r="E98" s="25" t="s">
        <v>13</v>
      </c>
      <c r="F98" s="14"/>
      <c r="G98" s="27">
        <v>0.4</v>
      </c>
      <c r="H98" s="2"/>
      <c r="I98" s="25" t="s">
        <v>13</v>
      </c>
      <c r="J98" s="14"/>
      <c r="K98" s="27">
        <v>0.4</v>
      </c>
      <c r="M98" s="25"/>
      <c r="N98" s="152"/>
      <c r="O98" s="153"/>
      <c r="P98" s="2"/>
    </row>
    <row r="99" spans="1:16" ht="15" customHeight="1" thickBot="1" x14ac:dyDescent="0.3">
      <c r="A99" s="47"/>
      <c r="B99" s="192"/>
      <c r="C99" s="19"/>
      <c r="E99" s="25" t="s">
        <v>7</v>
      </c>
      <c r="F99" s="193">
        <f>(C97/1.22)*(1-G98)</f>
        <v>10.81967213114754</v>
      </c>
      <c r="G99" s="194"/>
      <c r="H99" s="2"/>
      <c r="I99" s="25" t="s">
        <v>7</v>
      </c>
      <c r="J99" s="193">
        <f>(C97/1.22)*(1-K98)</f>
        <v>10.81967213114754</v>
      </c>
      <c r="K99" s="194"/>
      <c r="M99" s="25"/>
      <c r="N99" s="181"/>
      <c r="O99" s="181"/>
      <c r="P99" s="2"/>
    </row>
    <row r="100" spans="1:16" x14ac:dyDescent="0.25">
      <c r="A100" s="45"/>
      <c r="C100" s="9"/>
      <c r="E100" s="43"/>
      <c r="F100" s="199" t="s">
        <v>8</v>
      </c>
      <c r="G100" s="201">
        <f>SUM(G93:G97)</f>
        <v>0</v>
      </c>
      <c r="I100" s="43"/>
      <c r="J100" s="203" t="s">
        <v>8</v>
      </c>
      <c r="K100" s="204">
        <f>SUM(K93:K97)</f>
        <v>0</v>
      </c>
      <c r="M100" s="215"/>
      <c r="N100" s="180"/>
      <c r="O100" s="180"/>
    </row>
    <row r="101" spans="1:16" ht="15.75" thickBot="1" x14ac:dyDescent="0.3">
      <c r="A101" s="45"/>
      <c r="C101" s="9"/>
      <c r="E101" s="44"/>
      <c r="F101" s="200"/>
      <c r="G101" s="202"/>
      <c r="I101" s="44"/>
      <c r="J101" s="200"/>
      <c r="K101" s="202"/>
      <c r="M101" s="215"/>
      <c r="N101" s="180"/>
      <c r="O101" s="180"/>
    </row>
    <row r="102" spans="1:16" x14ac:dyDescent="0.25">
      <c r="A102" s="45"/>
      <c r="C102" s="9"/>
      <c r="E102" s="8" t="s">
        <v>30</v>
      </c>
      <c r="F102" s="199" t="s">
        <v>9</v>
      </c>
      <c r="G102" s="184">
        <f>F99*G100</f>
        <v>0</v>
      </c>
      <c r="I102" s="8" t="s">
        <v>30</v>
      </c>
      <c r="J102" s="199" t="s">
        <v>9</v>
      </c>
      <c r="K102" s="184">
        <f>J99*K100</f>
        <v>0</v>
      </c>
      <c r="M102" s="35"/>
      <c r="N102" s="180"/>
      <c r="O102" s="181"/>
    </row>
    <row r="103" spans="1:16" ht="15.75" thickBot="1" x14ac:dyDescent="0.3">
      <c r="A103" s="45"/>
      <c r="C103" s="9"/>
      <c r="E103" s="3" t="s">
        <v>188</v>
      </c>
      <c r="F103" s="200"/>
      <c r="G103" s="185"/>
      <c r="I103" s="3" t="s">
        <v>31</v>
      </c>
      <c r="J103" s="200"/>
      <c r="K103" s="185"/>
      <c r="M103" s="36"/>
      <c r="N103" s="180"/>
      <c r="O103" s="181"/>
    </row>
    <row r="104" spans="1:16" ht="15.75" thickBot="1" x14ac:dyDescent="0.3">
      <c r="F104" s="11"/>
      <c r="G104" s="11"/>
      <c r="J104" s="10"/>
      <c r="K104" s="10"/>
      <c r="N104" s="10"/>
      <c r="O104" s="10"/>
    </row>
    <row r="105" spans="1:16" ht="36.950000000000003" customHeight="1" x14ac:dyDescent="0.35">
      <c r="A105" s="207" t="s">
        <v>36</v>
      </c>
      <c r="B105" s="5"/>
      <c r="C105" s="20" t="s">
        <v>173</v>
      </c>
      <c r="E105" s="12"/>
      <c r="F105" s="56" t="s">
        <v>0</v>
      </c>
      <c r="G105" s="122"/>
      <c r="H105" s="2"/>
      <c r="I105" s="12"/>
      <c r="J105" s="56" t="s">
        <v>0</v>
      </c>
      <c r="K105" s="122"/>
      <c r="M105" s="157"/>
      <c r="N105" s="182"/>
      <c r="O105" s="182"/>
      <c r="P105" s="2"/>
    </row>
    <row r="106" spans="1:16" ht="36.950000000000003" customHeight="1" thickBot="1" x14ac:dyDescent="0.3">
      <c r="A106" s="208"/>
      <c r="B106" s="6"/>
      <c r="C106" s="21" t="s">
        <v>177</v>
      </c>
      <c r="E106" s="13"/>
      <c r="F106" s="17" t="s">
        <v>1</v>
      </c>
      <c r="G106" s="105"/>
      <c r="H106" s="2"/>
      <c r="I106" s="13"/>
      <c r="J106" s="17" t="s">
        <v>1</v>
      </c>
      <c r="K106" s="105"/>
      <c r="M106" s="157"/>
      <c r="N106" s="157"/>
      <c r="O106" s="151"/>
      <c r="P106" s="2"/>
    </row>
    <row r="107" spans="1:16" ht="36.950000000000003" customHeight="1" x14ac:dyDescent="0.25">
      <c r="A107" s="47"/>
      <c r="B107" s="6"/>
      <c r="C107" s="24"/>
      <c r="E107" s="13"/>
      <c r="F107" s="17" t="s">
        <v>2</v>
      </c>
      <c r="G107" s="105"/>
      <c r="H107" s="2"/>
      <c r="I107" s="13"/>
      <c r="J107" s="17" t="s">
        <v>2</v>
      </c>
      <c r="K107" s="105"/>
      <c r="M107" s="157"/>
      <c r="N107" s="157"/>
      <c r="O107" s="151"/>
      <c r="P107" s="2"/>
    </row>
    <row r="108" spans="1:16" ht="36.950000000000003" customHeight="1" x14ac:dyDescent="0.35">
      <c r="A108" s="47"/>
      <c r="B108" s="6"/>
      <c r="C108" s="22" t="s">
        <v>6</v>
      </c>
      <c r="E108" s="13"/>
      <c r="F108" s="17" t="s">
        <v>3</v>
      </c>
      <c r="G108" s="105"/>
      <c r="H108" s="2"/>
      <c r="I108" s="13"/>
      <c r="J108" s="17" t="s">
        <v>3</v>
      </c>
      <c r="K108" s="105"/>
      <c r="M108" s="157"/>
      <c r="N108" s="157"/>
      <c r="O108" s="151"/>
      <c r="P108" s="2"/>
    </row>
    <row r="109" spans="1:16" ht="36.950000000000003" customHeight="1" thickBot="1" x14ac:dyDescent="0.3">
      <c r="A109" s="47"/>
      <c r="B109" s="7"/>
      <c r="C109" s="23">
        <v>22</v>
      </c>
      <c r="E109" s="14"/>
      <c r="F109" s="18" t="s">
        <v>4</v>
      </c>
      <c r="G109" s="106"/>
      <c r="H109" s="2"/>
      <c r="I109" s="14"/>
      <c r="J109" s="18" t="s">
        <v>4</v>
      </c>
      <c r="K109" s="106"/>
      <c r="M109" s="157"/>
      <c r="N109" s="157"/>
      <c r="O109" s="151"/>
      <c r="P109" s="2"/>
    </row>
    <row r="110" spans="1:16" ht="15" customHeight="1" thickBot="1" x14ac:dyDescent="0.3">
      <c r="A110" s="47"/>
      <c r="B110" s="191" t="s">
        <v>176</v>
      </c>
      <c r="C110" s="26"/>
      <c r="E110" s="25" t="s">
        <v>13</v>
      </c>
      <c r="F110" s="14"/>
      <c r="G110" s="27">
        <v>0.4</v>
      </c>
      <c r="H110" s="2"/>
      <c r="I110" s="25" t="s">
        <v>13</v>
      </c>
      <c r="J110" s="14"/>
      <c r="K110" s="27">
        <v>0.4</v>
      </c>
      <c r="M110" s="25"/>
      <c r="N110" s="152"/>
      <c r="O110" s="153"/>
      <c r="P110" s="2"/>
    </row>
    <row r="111" spans="1:16" ht="15" customHeight="1" thickBot="1" x14ac:dyDescent="0.3">
      <c r="A111" s="47"/>
      <c r="B111" s="192"/>
      <c r="C111" s="19"/>
      <c r="E111" s="25" t="s">
        <v>7</v>
      </c>
      <c r="F111" s="193">
        <f>(C109/1.22)*(1-G110)</f>
        <v>10.81967213114754</v>
      </c>
      <c r="G111" s="194"/>
      <c r="H111" s="2"/>
      <c r="I111" s="25" t="s">
        <v>7</v>
      </c>
      <c r="J111" s="193">
        <f>(C109/1.22)*(1-K110)</f>
        <v>10.81967213114754</v>
      </c>
      <c r="K111" s="194"/>
      <c r="M111" s="25"/>
      <c r="N111" s="181"/>
      <c r="O111" s="181"/>
      <c r="P111" s="2"/>
    </row>
    <row r="112" spans="1:16" x14ac:dyDescent="0.25">
      <c r="A112" s="45"/>
      <c r="C112" s="9"/>
      <c r="E112" s="8"/>
      <c r="F112" s="199" t="s">
        <v>8</v>
      </c>
      <c r="G112" s="201">
        <f>SUM(G105:G109)</f>
        <v>0</v>
      </c>
      <c r="I112" s="8"/>
      <c r="J112" s="203" t="s">
        <v>8</v>
      </c>
      <c r="K112" s="204">
        <f>SUM(K105:K109)</f>
        <v>0</v>
      </c>
      <c r="M112" s="215"/>
      <c r="N112" s="180"/>
      <c r="O112" s="180"/>
    </row>
    <row r="113" spans="1:16" ht="15.75" thickBot="1" x14ac:dyDescent="0.3">
      <c r="A113" s="45"/>
      <c r="C113" s="9"/>
      <c r="E113" s="3"/>
      <c r="F113" s="200"/>
      <c r="G113" s="202"/>
      <c r="I113" s="3"/>
      <c r="J113" s="200"/>
      <c r="K113" s="202"/>
      <c r="M113" s="215"/>
      <c r="N113" s="180"/>
      <c r="O113" s="180"/>
    </row>
    <row r="114" spans="1:16" x14ac:dyDescent="0.25">
      <c r="A114" s="45"/>
      <c r="C114" s="9"/>
      <c r="E114" s="8" t="s">
        <v>30</v>
      </c>
      <c r="F114" s="199" t="s">
        <v>9</v>
      </c>
      <c r="G114" s="184">
        <f>F111*G112</f>
        <v>0</v>
      </c>
      <c r="I114" s="8" t="s">
        <v>30</v>
      </c>
      <c r="J114" s="199" t="s">
        <v>9</v>
      </c>
      <c r="K114" s="184">
        <f>J111*K112</f>
        <v>0</v>
      </c>
      <c r="M114" s="35"/>
      <c r="N114" s="180"/>
      <c r="O114" s="181"/>
    </row>
    <row r="115" spans="1:16" ht="15.75" thickBot="1" x14ac:dyDescent="0.3">
      <c r="A115" s="45"/>
      <c r="C115" s="9"/>
      <c r="E115" s="3" t="s">
        <v>188</v>
      </c>
      <c r="F115" s="200"/>
      <c r="G115" s="185"/>
      <c r="I115" s="3" t="s">
        <v>31</v>
      </c>
      <c r="J115" s="200"/>
      <c r="K115" s="185"/>
      <c r="M115" s="36"/>
      <c r="N115" s="180"/>
      <c r="O115" s="181"/>
    </row>
    <row r="116" spans="1:16" ht="15.75" thickBot="1" x14ac:dyDescent="0.3">
      <c r="F116" s="11"/>
      <c r="G116" s="11"/>
      <c r="J116" s="11"/>
      <c r="K116" s="11"/>
      <c r="N116" s="11"/>
      <c r="O116" s="11"/>
    </row>
    <row r="117" spans="1:16" ht="36.950000000000003" customHeight="1" x14ac:dyDescent="0.35">
      <c r="A117" s="207" t="s">
        <v>36</v>
      </c>
      <c r="B117" s="5"/>
      <c r="C117" s="20" t="s">
        <v>33</v>
      </c>
      <c r="E117" s="12"/>
      <c r="F117" s="56" t="s">
        <v>0</v>
      </c>
      <c r="G117" s="122"/>
      <c r="H117" s="2"/>
      <c r="I117" s="12"/>
      <c r="J117" s="56" t="s">
        <v>0</v>
      </c>
      <c r="K117" s="122"/>
      <c r="M117" s="12"/>
      <c r="N117" s="189" t="s">
        <v>14</v>
      </c>
      <c r="O117" s="190"/>
      <c r="P117" s="2"/>
    </row>
    <row r="118" spans="1:16" ht="36.950000000000003" customHeight="1" thickBot="1" x14ac:dyDescent="0.3">
      <c r="A118" s="208"/>
      <c r="B118" s="6"/>
      <c r="C118" s="21" t="s">
        <v>179</v>
      </c>
      <c r="E118" s="13"/>
      <c r="F118" s="17" t="s">
        <v>1</v>
      </c>
      <c r="G118" s="105"/>
      <c r="H118" s="2"/>
      <c r="I118" s="13"/>
      <c r="J118" s="17" t="s">
        <v>1</v>
      </c>
      <c r="K118" s="105"/>
      <c r="M118" s="13"/>
      <c r="N118" s="17" t="s">
        <v>1</v>
      </c>
      <c r="O118" s="105"/>
      <c r="P118" s="2"/>
    </row>
    <row r="119" spans="1:16" ht="36.950000000000003" customHeight="1" x14ac:dyDescent="0.25">
      <c r="A119" s="47"/>
      <c r="B119" s="6"/>
      <c r="C119" s="24"/>
      <c r="E119" s="13"/>
      <c r="F119" s="17" t="s">
        <v>2</v>
      </c>
      <c r="G119" s="105"/>
      <c r="H119" s="2"/>
      <c r="I119" s="13"/>
      <c r="J119" s="17" t="s">
        <v>2</v>
      </c>
      <c r="K119" s="105"/>
      <c r="M119" s="13"/>
      <c r="N119" s="17" t="s">
        <v>2</v>
      </c>
      <c r="O119" s="105"/>
      <c r="P119" s="2"/>
    </row>
    <row r="120" spans="1:16" ht="36.950000000000003" customHeight="1" x14ac:dyDescent="0.35">
      <c r="A120" s="47"/>
      <c r="B120" s="6"/>
      <c r="C120" s="22" t="s">
        <v>6</v>
      </c>
      <c r="E120" s="13"/>
      <c r="F120" s="17" t="s">
        <v>3</v>
      </c>
      <c r="G120" s="105"/>
      <c r="H120" s="2"/>
      <c r="I120" s="13"/>
      <c r="J120" s="17" t="s">
        <v>3</v>
      </c>
      <c r="K120" s="105"/>
      <c r="M120" s="13"/>
      <c r="N120" s="17" t="s">
        <v>3</v>
      </c>
      <c r="O120" s="105"/>
      <c r="P120" s="2"/>
    </row>
    <row r="121" spans="1:16" ht="36.950000000000003" customHeight="1" thickBot="1" x14ac:dyDescent="0.3">
      <c r="A121" s="47"/>
      <c r="B121" s="7"/>
      <c r="C121" s="23">
        <v>18</v>
      </c>
      <c r="E121" s="14"/>
      <c r="F121" s="18" t="s">
        <v>4</v>
      </c>
      <c r="G121" s="106"/>
      <c r="H121" s="2"/>
      <c r="I121" s="14"/>
      <c r="J121" s="18" t="s">
        <v>4</v>
      </c>
      <c r="K121" s="106"/>
      <c r="M121" s="14"/>
      <c r="N121" s="18" t="s">
        <v>4</v>
      </c>
      <c r="O121" s="106"/>
      <c r="P121" s="2"/>
    </row>
    <row r="122" spans="1:16" ht="15" customHeight="1" thickBot="1" x14ac:dyDescent="0.3">
      <c r="A122" s="47"/>
      <c r="B122" s="191" t="s">
        <v>178</v>
      </c>
      <c r="C122" s="26"/>
      <c r="E122" s="25" t="s">
        <v>13</v>
      </c>
      <c r="F122" s="14"/>
      <c r="G122" s="27">
        <v>0.4</v>
      </c>
      <c r="H122" s="2"/>
      <c r="I122" s="25" t="s">
        <v>13</v>
      </c>
      <c r="J122" s="14"/>
      <c r="K122" s="27">
        <v>0.4</v>
      </c>
      <c r="M122" s="25" t="s">
        <v>13</v>
      </c>
      <c r="N122" s="61"/>
      <c r="O122" s="62">
        <v>0.6</v>
      </c>
      <c r="P122" s="2"/>
    </row>
    <row r="123" spans="1:16" ht="15" customHeight="1" thickBot="1" x14ac:dyDescent="0.3">
      <c r="A123" s="47"/>
      <c r="B123" s="192"/>
      <c r="C123" s="19"/>
      <c r="E123" s="25" t="s">
        <v>7</v>
      </c>
      <c r="F123" s="193">
        <f>(C121/1.22)*(1-G122)</f>
        <v>8.8524590163934427</v>
      </c>
      <c r="G123" s="194"/>
      <c r="H123" s="2"/>
      <c r="I123" s="25" t="s">
        <v>7</v>
      </c>
      <c r="J123" s="193">
        <f>(C121/1.22)*(1-K122)</f>
        <v>8.8524590163934427</v>
      </c>
      <c r="K123" s="194"/>
      <c r="M123" s="25" t="s">
        <v>7</v>
      </c>
      <c r="N123" s="193">
        <f>(C121/1.22)*(1-O122)</f>
        <v>5.9016393442622954</v>
      </c>
      <c r="O123" s="194"/>
      <c r="P123" s="2"/>
    </row>
    <row r="124" spans="1:16" x14ac:dyDescent="0.25">
      <c r="A124" s="45"/>
      <c r="C124" s="9"/>
      <c r="E124" s="8"/>
      <c r="F124" s="199" t="s">
        <v>8</v>
      </c>
      <c r="G124" s="201">
        <f>SUM(G117:G121)</f>
        <v>0</v>
      </c>
      <c r="I124" s="8"/>
      <c r="J124" s="203" t="s">
        <v>8</v>
      </c>
      <c r="K124" s="204">
        <f>SUM(K117:K121)</f>
        <v>0</v>
      </c>
      <c r="M124" s="186" t="str">
        <f>IF(O124&gt;=9,"ordine valido","attenzione:                                                          ordine minimo 10 pz")</f>
        <v>attenzione:                                                          ordine minimo 10 pz</v>
      </c>
      <c r="N124" s="195" t="s">
        <v>8</v>
      </c>
      <c r="O124" s="197">
        <f>SUM(O117:O121)</f>
        <v>0</v>
      </c>
    </row>
    <row r="125" spans="1:16" ht="15.75" thickBot="1" x14ac:dyDescent="0.3">
      <c r="A125" s="45"/>
      <c r="C125" s="9"/>
      <c r="E125" s="3"/>
      <c r="F125" s="200"/>
      <c r="G125" s="202"/>
      <c r="I125" s="3"/>
      <c r="J125" s="200"/>
      <c r="K125" s="202"/>
      <c r="M125" s="186"/>
      <c r="N125" s="196"/>
      <c r="O125" s="198"/>
    </row>
    <row r="126" spans="1:16" x14ac:dyDescent="0.25">
      <c r="A126" s="45"/>
      <c r="C126" s="9"/>
      <c r="E126" s="8" t="s">
        <v>31</v>
      </c>
      <c r="F126" s="199" t="s">
        <v>9</v>
      </c>
      <c r="G126" s="184">
        <f>F123*G124</f>
        <v>0</v>
      </c>
      <c r="I126" s="8" t="s">
        <v>37</v>
      </c>
      <c r="J126" s="199" t="s">
        <v>9</v>
      </c>
      <c r="K126" s="184">
        <f>J123*K124</f>
        <v>0</v>
      </c>
      <c r="M126" s="8" t="s">
        <v>38</v>
      </c>
      <c r="N126" s="199" t="s">
        <v>9</v>
      </c>
      <c r="O126" s="184">
        <f>N123*O124</f>
        <v>0</v>
      </c>
    </row>
    <row r="127" spans="1:16" ht="15.75" thickBot="1" x14ac:dyDescent="0.3">
      <c r="A127" s="45"/>
      <c r="C127" s="9"/>
      <c r="E127" s="3" t="s">
        <v>30</v>
      </c>
      <c r="F127" s="200"/>
      <c r="G127" s="185"/>
      <c r="I127" s="3" t="s">
        <v>30</v>
      </c>
      <c r="J127" s="200"/>
      <c r="K127" s="185"/>
      <c r="M127" s="3" t="s">
        <v>31</v>
      </c>
      <c r="N127" s="200"/>
      <c r="O127" s="185"/>
    </row>
    <row r="128" spans="1:16" ht="15.75" thickBot="1" x14ac:dyDescent="0.3">
      <c r="F128" s="11"/>
      <c r="G128" s="11"/>
      <c r="J128" s="10"/>
      <c r="K128" s="10"/>
      <c r="N128" s="11"/>
      <c r="O128" s="11"/>
    </row>
    <row r="129" spans="1:16" ht="36.950000000000003" customHeight="1" x14ac:dyDescent="0.35">
      <c r="A129" s="207" t="s">
        <v>36</v>
      </c>
      <c r="B129" s="5"/>
      <c r="C129" s="20" t="s">
        <v>33</v>
      </c>
      <c r="E129" s="12"/>
      <c r="F129" s="56" t="s">
        <v>0</v>
      </c>
      <c r="G129" s="122"/>
      <c r="H129" s="2"/>
      <c r="I129" s="12"/>
      <c r="J129" s="56" t="s">
        <v>0</v>
      </c>
      <c r="K129" s="122"/>
      <c r="M129" s="12"/>
      <c r="N129" s="189" t="s">
        <v>14</v>
      </c>
      <c r="O129" s="190"/>
      <c r="P129" s="2"/>
    </row>
    <row r="130" spans="1:16" ht="36.950000000000003" customHeight="1" thickBot="1" x14ac:dyDescent="0.3">
      <c r="A130" s="208"/>
      <c r="B130" s="6"/>
      <c r="C130" s="21" t="s">
        <v>21</v>
      </c>
      <c r="E130" s="13"/>
      <c r="F130" s="17" t="s">
        <v>1</v>
      </c>
      <c r="G130" s="105"/>
      <c r="H130" s="2"/>
      <c r="I130" s="13"/>
      <c r="J130" s="17" t="s">
        <v>1</v>
      </c>
      <c r="K130" s="105"/>
      <c r="M130" s="13"/>
      <c r="N130" s="17" t="s">
        <v>1</v>
      </c>
      <c r="O130" s="105"/>
      <c r="P130" s="2"/>
    </row>
    <row r="131" spans="1:16" ht="36.950000000000003" customHeight="1" x14ac:dyDescent="0.25">
      <c r="A131" s="47"/>
      <c r="B131" s="6"/>
      <c r="C131" s="24"/>
      <c r="E131" s="13"/>
      <c r="F131" s="17" t="s">
        <v>2</v>
      </c>
      <c r="G131" s="105"/>
      <c r="H131" s="2"/>
      <c r="I131" s="13"/>
      <c r="J131" s="17" t="s">
        <v>2</v>
      </c>
      <c r="K131" s="105"/>
      <c r="M131" s="13"/>
      <c r="N131" s="17" t="s">
        <v>2</v>
      </c>
      <c r="O131" s="105"/>
      <c r="P131" s="2"/>
    </row>
    <row r="132" spans="1:16" ht="36.950000000000003" customHeight="1" x14ac:dyDescent="0.35">
      <c r="A132" s="47"/>
      <c r="B132" s="6"/>
      <c r="C132" s="22" t="s">
        <v>6</v>
      </c>
      <c r="E132" s="13"/>
      <c r="F132" s="17" t="s">
        <v>3</v>
      </c>
      <c r="G132" s="105"/>
      <c r="H132" s="2"/>
      <c r="I132" s="13"/>
      <c r="J132" s="17" t="s">
        <v>3</v>
      </c>
      <c r="K132" s="105"/>
      <c r="M132" s="13"/>
      <c r="N132" s="17" t="s">
        <v>3</v>
      </c>
      <c r="O132" s="105"/>
      <c r="P132" s="2"/>
    </row>
    <row r="133" spans="1:16" ht="36.950000000000003" customHeight="1" thickBot="1" x14ac:dyDescent="0.3">
      <c r="A133" s="47"/>
      <c r="B133" s="7"/>
      <c r="C133" s="23">
        <v>18</v>
      </c>
      <c r="E133" s="14"/>
      <c r="F133" s="18" t="s">
        <v>4</v>
      </c>
      <c r="G133" s="106"/>
      <c r="H133" s="2"/>
      <c r="I133" s="14"/>
      <c r="J133" s="18" t="s">
        <v>4</v>
      </c>
      <c r="K133" s="106"/>
      <c r="M133" s="14"/>
      <c r="N133" s="18" t="s">
        <v>4</v>
      </c>
      <c r="O133" s="106"/>
      <c r="P133" s="2"/>
    </row>
    <row r="134" spans="1:16" ht="15" customHeight="1" thickBot="1" x14ac:dyDescent="0.3">
      <c r="A134" s="47"/>
      <c r="B134" s="191" t="s">
        <v>28</v>
      </c>
      <c r="C134" s="26"/>
      <c r="E134" s="25" t="s">
        <v>13</v>
      </c>
      <c r="F134" s="14"/>
      <c r="G134" s="27">
        <v>0.4</v>
      </c>
      <c r="H134" s="2"/>
      <c r="I134" s="25" t="s">
        <v>13</v>
      </c>
      <c r="J134" s="14"/>
      <c r="K134" s="27">
        <v>0.4</v>
      </c>
      <c r="M134" s="25" t="s">
        <v>13</v>
      </c>
      <c r="N134" s="61"/>
      <c r="O134" s="62">
        <v>0.6</v>
      </c>
      <c r="P134" s="2"/>
    </row>
    <row r="135" spans="1:16" ht="15" customHeight="1" thickBot="1" x14ac:dyDescent="0.3">
      <c r="A135" s="47"/>
      <c r="B135" s="192"/>
      <c r="C135" s="19"/>
      <c r="E135" s="25" t="s">
        <v>7</v>
      </c>
      <c r="F135" s="193">
        <f>(C133/1.22)*(1-G134)</f>
        <v>8.8524590163934427</v>
      </c>
      <c r="G135" s="194"/>
      <c r="H135" s="2"/>
      <c r="I135" s="25" t="s">
        <v>7</v>
      </c>
      <c r="J135" s="193">
        <f>(C133/1.22)*(1-K134)</f>
        <v>8.8524590163934427</v>
      </c>
      <c r="K135" s="194"/>
      <c r="M135" s="25" t="s">
        <v>7</v>
      </c>
      <c r="N135" s="193">
        <f>(C133/1.22)*(1-O134)</f>
        <v>5.9016393442622954</v>
      </c>
      <c r="O135" s="194"/>
      <c r="P135" s="2"/>
    </row>
    <row r="136" spans="1:16" x14ac:dyDescent="0.25">
      <c r="A136" s="45"/>
      <c r="C136" s="9"/>
      <c r="E136" s="8"/>
      <c r="F136" s="199" t="s">
        <v>8</v>
      </c>
      <c r="G136" s="201">
        <f>SUM(G129:G133)</f>
        <v>0</v>
      </c>
      <c r="I136" s="8"/>
      <c r="J136" s="203" t="s">
        <v>8</v>
      </c>
      <c r="K136" s="204">
        <f>SUM(K129:K133)</f>
        <v>0</v>
      </c>
      <c r="M136" s="186" t="str">
        <f>IF(O136&gt;=9,"ordine valido","attenzione:                                                          ordine minimo 10 pz")</f>
        <v>attenzione:                                                          ordine minimo 10 pz</v>
      </c>
      <c r="N136" s="195" t="s">
        <v>8</v>
      </c>
      <c r="O136" s="197">
        <f>SUM(O129:O133)</f>
        <v>0</v>
      </c>
    </row>
    <row r="137" spans="1:16" ht="15.75" thickBot="1" x14ac:dyDescent="0.3">
      <c r="A137" s="45"/>
      <c r="C137" s="9"/>
      <c r="E137" s="3"/>
      <c r="F137" s="200"/>
      <c r="G137" s="202"/>
      <c r="I137" s="3"/>
      <c r="J137" s="200"/>
      <c r="K137" s="202"/>
      <c r="M137" s="186"/>
      <c r="N137" s="196"/>
      <c r="O137" s="198"/>
    </row>
    <row r="138" spans="1:16" x14ac:dyDescent="0.25">
      <c r="A138" s="45"/>
      <c r="C138" s="9"/>
      <c r="E138" s="8" t="s">
        <v>39</v>
      </c>
      <c r="F138" s="199" t="s">
        <v>9</v>
      </c>
      <c r="G138" s="184">
        <f>F135*G136</f>
        <v>0</v>
      </c>
      <c r="I138" s="8" t="s">
        <v>30</v>
      </c>
      <c r="J138" s="199" t="s">
        <v>9</v>
      </c>
      <c r="K138" s="184">
        <f>J135*K136</f>
        <v>0</v>
      </c>
      <c r="M138" s="8" t="s">
        <v>38</v>
      </c>
      <c r="N138" s="199" t="s">
        <v>9</v>
      </c>
      <c r="O138" s="184">
        <f>N135*O136</f>
        <v>0</v>
      </c>
    </row>
    <row r="139" spans="1:16" ht="15.75" thickBot="1" x14ac:dyDescent="0.3">
      <c r="A139" s="45"/>
      <c r="C139" s="9"/>
      <c r="E139" s="3" t="s">
        <v>189</v>
      </c>
      <c r="F139" s="200"/>
      <c r="G139" s="185"/>
      <c r="I139" s="3" t="s">
        <v>190</v>
      </c>
      <c r="J139" s="200"/>
      <c r="K139" s="185"/>
      <c r="M139" s="3" t="s">
        <v>190</v>
      </c>
      <c r="N139" s="200"/>
      <c r="O139" s="185"/>
    </row>
    <row r="140" spans="1:16" ht="15.75" thickBot="1" x14ac:dyDescent="0.3">
      <c r="F140" s="11"/>
      <c r="G140" s="11"/>
      <c r="J140" s="10"/>
      <c r="K140" s="10"/>
      <c r="N140" s="11"/>
      <c r="O140" s="11"/>
    </row>
    <row r="141" spans="1:16" ht="36.950000000000003" customHeight="1" x14ac:dyDescent="0.35">
      <c r="A141" s="207" t="s">
        <v>36</v>
      </c>
      <c r="B141" s="5"/>
      <c r="C141" s="20" t="s">
        <v>33</v>
      </c>
      <c r="E141" s="12"/>
      <c r="F141" s="56" t="s">
        <v>0</v>
      </c>
      <c r="G141" s="122"/>
      <c r="H141" s="2"/>
      <c r="I141" s="12"/>
      <c r="J141" s="56" t="s">
        <v>0</v>
      </c>
      <c r="K141" s="122"/>
      <c r="M141" s="12"/>
      <c r="N141" s="189" t="s">
        <v>14</v>
      </c>
      <c r="O141" s="190"/>
      <c r="P141" s="2"/>
    </row>
    <row r="142" spans="1:16" ht="36.950000000000003" customHeight="1" thickBot="1" x14ac:dyDescent="0.3">
      <c r="A142" s="208"/>
      <c r="B142" s="6"/>
      <c r="C142" s="21" t="s">
        <v>34</v>
      </c>
      <c r="E142" s="13"/>
      <c r="F142" s="17" t="s">
        <v>1</v>
      </c>
      <c r="G142" s="105"/>
      <c r="H142" s="2"/>
      <c r="I142" s="13"/>
      <c r="J142" s="17" t="s">
        <v>1</v>
      </c>
      <c r="K142" s="105"/>
      <c r="M142" s="13"/>
      <c r="N142" s="17" t="s">
        <v>1</v>
      </c>
      <c r="O142" s="105"/>
      <c r="P142" s="2"/>
    </row>
    <row r="143" spans="1:16" ht="36.950000000000003" customHeight="1" x14ac:dyDescent="0.25">
      <c r="A143" s="47"/>
      <c r="B143" s="6"/>
      <c r="C143" s="24"/>
      <c r="E143" s="13"/>
      <c r="F143" s="17" t="s">
        <v>2</v>
      </c>
      <c r="G143" s="105"/>
      <c r="H143" s="2"/>
      <c r="I143" s="13"/>
      <c r="J143" s="17" t="s">
        <v>2</v>
      </c>
      <c r="K143" s="105"/>
      <c r="M143" s="13"/>
      <c r="N143" s="17" t="s">
        <v>2</v>
      </c>
      <c r="O143" s="105"/>
      <c r="P143" s="2"/>
    </row>
    <row r="144" spans="1:16" ht="36.950000000000003" customHeight="1" x14ac:dyDescent="0.35">
      <c r="A144" s="47"/>
      <c r="B144" s="6"/>
      <c r="C144" s="22" t="s">
        <v>6</v>
      </c>
      <c r="E144" s="13"/>
      <c r="F144" s="17" t="s">
        <v>3</v>
      </c>
      <c r="G144" s="105"/>
      <c r="H144" s="2"/>
      <c r="I144" s="13"/>
      <c r="J144" s="17" t="s">
        <v>3</v>
      </c>
      <c r="K144" s="105"/>
      <c r="M144" s="13"/>
      <c r="N144" s="17" t="s">
        <v>3</v>
      </c>
      <c r="O144" s="105"/>
      <c r="P144" s="2"/>
    </row>
    <row r="145" spans="1:16" ht="36.950000000000003" customHeight="1" thickBot="1" x14ac:dyDescent="0.3">
      <c r="A145" s="47"/>
      <c r="B145" s="7"/>
      <c r="C145" s="23">
        <v>18</v>
      </c>
      <c r="E145" s="14"/>
      <c r="F145" s="18" t="s">
        <v>4</v>
      </c>
      <c r="G145" s="106"/>
      <c r="H145" s="2"/>
      <c r="I145" s="14"/>
      <c r="J145" s="18" t="s">
        <v>4</v>
      </c>
      <c r="K145" s="106"/>
      <c r="M145" s="14"/>
      <c r="N145" s="18" t="s">
        <v>4</v>
      </c>
      <c r="O145" s="106"/>
      <c r="P145" s="2"/>
    </row>
    <row r="146" spans="1:16" ht="15" customHeight="1" thickBot="1" x14ac:dyDescent="0.3">
      <c r="A146" s="47"/>
      <c r="B146" s="191" t="s">
        <v>180</v>
      </c>
      <c r="C146" s="26"/>
      <c r="E146" s="25" t="s">
        <v>13</v>
      </c>
      <c r="F146" s="14"/>
      <c r="G146" s="27">
        <v>0.4</v>
      </c>
      <c r="H146" s="2"/>
      <c r="I146" s="25" t="s">
        <v>13</v>
      </c>
      <c r="J146" s="14"/>
      <c r="K146" s="27">
        <v>0.4</v>
      </c>
      <c r="M146" s="25" t="s">
        <v>13</v>
      </c>
      <c r="N146" s="61"/>
      <c r="O146" s="62">
        <v>0.6</v>
      </c>
      <c r="P146" s="2"/>
    </row>
    <row r="147" spans="1:16" ht="15" customHeight="1" thickBot="1" x14ac:dyDescent="0.3">
      <c r="A147" s="47"/>
      <c r="B147" s="192"/>
      <c r="C147" s="19"/>
      <c r="E147" s="25" t="s">
        <v>7</v>
      </c>
      <c r="F147" s="193">
        <f>(C145/1.22)*(1-G146)</f>
        <v>8.8524590163934427</v>
      </c>
      <c r="G147" s="194"/>
      <c r="H147" s="2"/>
      <c r="I147" s="25" t="s">
        <v>7</v>
      </c>
      <c r="J147" s="193">
        <f>(C145/1.22)*(1-K146)</f>
        <v>8.8524590163934427</v>
      </c>
      <c r="K147" s="194"/>
      <c r="M147" s="25" t="s">
        <v>7</v>
      </c>
      <c r="N147" s="193">
        <f>(C145/1.22)*(1-O146)</f>
        <v>5.9016393442622954</v>
      </c>
      <c r="O147" s="194"/>
      <c r="P147" s="2"/>
    </row>
    <row r="148" spans="1:16" x14ac:dyDescent="0.25">
      <c r="A148" s="45"/>
      <c r="C148" s="9"/>
      <c r="E148" s="8"/>
      <c r="F148" s="199" t="s">
        <v>8</v>
      </c>
      <c r="G148" s="201">
        <f>SUM(G141:G145)</f>
        <v>0</v>
      </c>
      <c r="I148" s="8"/>
      <c r="J148" s="203" t="s">
        <v>8</v>
      </c>
      <c r="K148" s="204">
        <f>SUM(K141:K145)</f>
        <v>0</v>
      </c>
      <c r="M148" s="186" t="str">
        <f>IF(O148&gt;=9,"ordine valido","attenzione:                                                          ordine minimo 10 pz")</f>
        <v>attenzione:                                                          ordine minimo 10 pz</v>
      </c>
      <c r="N148" s="195" t="s">
        <v>8</v>
      </c>
      <c r="O148" s="197">
        <f>SUM(O141:O145)</f>
        <v>0</v>
      </c>
    </row>
    <row r="149" spans="1:16" ht="15.75" thickBot="1" x14ac:dyDescent="0.3">
      <c r="A149" s="45"/>
      <c r="C149" s="9"/>
      <c r="E149" s="3"/>
      <c r="F149" s="200"/>
      <c r="G149" s="202"/>
      <c r="I149" s="3"/>
      <c r="J149" s="200"/>
      <c r="K149" s="202"/>
      <c r="M149" s="186"/>
      <c r="N149" s="196"/>
      <c r="O149" s="198"/>
    </row>
    <row r="150" spans="1:16" x14ac:dyDescent="0.25">
      <c r="A150" s="45"/>
      <c r="C150" s="9"/>
      <c r="E150" s="8" t="s">
        <v>39</v>
      </c>
      <c r="F150" s="199" t="s">
        <v>9</v>
      </c>
      <c r="G150" s="184">
        <f>F147*G148</f>
        <v>0</v>
      </c>
      <c r="I150" s="8" t="s">
        <v>37</v>
      </c>
      <c r="J150" s="199" t="s">
        <v>9</v>
      </c>
      <c r="K150" s="184">
        <f>J147*K148</f>
        <v>0</v>
      </c>
      <c r="M150" s="8" t="s">
        <v>38</v>
      </c>
      <c r="N150" s="199" t="s">
        <v>9</v>
      </c>
      <c r="O150" s="184">
        <f>N147*O148</f>
        <v>0</v>
      </c>
    </row>
    <row r="151" spans="1:16" ht="15.75" thickBot="1" x14ac:dyDescent="0.3">
      <c r="A151" s="45"/>
      <c r="C151" s="9"/>
      <c r="E151" s="3" t="s">
        <v>32</v>
      </c>
      <c r="F151" s="200"/>
      <c r="G151" s="185"/>
      <c r="I151" s="3" t="s">
        <v>30</v>
      </c>
      <c r="J151" s="200"/>
      <c r="K151" s="185"/>
      <c r="M151" s="3" t="s">
        <v>31</v>
      </c>
      <c r="N151" s="200"/>
      <c r="O151" s="185"/>
    </row>
    <row r="152" spans="1:16" ht="15.75" thickBot="1" x14ac:dyDescent="0.3">
      <c r="F152" s="11"/>
      <c r="G152" s="11"/>
      <c r="J152" s="10"/>
      <c r="K152" s="10"/>
      <c r="M152" s="10"/>
      <c r="N152" s="10"/>
      <c r="O152" s="10"/>
    </row>
    <row r="153" spans="1:16" ht="36.950000000000003" customHeight="1" x14ac:dyDescent="0.35">
      <c r="A153" s="207" t="s">
        <v>36</v>
      </c>
      <c r="B153" s="5"/>
      <c r="C153" s="20" t="s">
        <v>29</v>
      </c>
      <c r="E153" s="12"/>
      <c r="F153" s="56" t="s">
        <v>0</v>
      </c>
      <c r="G153" s="122"/>
      <c r="H153" s="2"/>
      <c r="I153" s="12"/>
      <c r="J153" s="56" t="s">
        <v>0</v>
      </c>
      <c r="K153" s="122"/>
      <c r="M153" s="157"/>
      <c r="N153" s="182"/>
      <c r="O153" s="182"/>
      <c r="P153" s="2"/>
    </row>
    <row r="154" spans="1:16" ht="36.950000000000003" customHeight="1" thickBot="1" x14ac:dyDescent="0.3">
      <c r="A154" s="208"/>
      <c r="B154" s="6"/>
      <c r="C154" s="21" t="s">
        <v>22</v>
      </c>
      <c r="E154" s="13"/>
      <c r="F154" s="16" t="s">
        <v>1</v>
      </c>
      <c r="G154" s="105"/>
      <c r="H154" s="2"/>
      <c r="I154" s="13"/>
      <c r="J154" s="159" t="s">
        <v>1</v>
      </c>
      <c r="K154" s="105"/>
      <c r="M154" s="157"/>
      <c r="N154" s="157"/>
      <c r="O154" s="151"/>
      <c r="P154" s="2"/>
    </row>
    <row r="155" spans="1:16" ht="36.950000000000003" customHeight="1" x14ac:dyDescent="0.25">
      <c r="A155" s="47"/>
      <c r="B155" s="6"/>
      <c r="C155" s="24"/>
      <c r="E155" s="13"/>
      <c r="F155" s="16" t="s">
        <v>2</v>
      </c>
      <c r="G155" s="105"/>
      <c r="H155" s="2"/>
      <c r="I155" s="13"/>
      <c r="J155" s="159" t="s">
        <v>2</v>
      </c>
      <c r="K155" s="105"/>
      <c r="M155" s="157"/>
      <c r="N155" s="157"/>
      <c r="O155" s="151"/>
      <c r="P155" s="2"/>
    </row>
    <row r="156" spans="1:16" ht="36.950000000000003" customHeight="1" x14ac:dyDescent="0.35">
      <c r="A156" s="47"/>
      <c r="B156" s="6"/>
      <c r="C156" s="22" t="s">
        <v>6</v>
      </c>
      <c r="E156" s="13"/>
      <c r="F156" s="16" t="s">
        <v>3</v>
      </c>
      <c r="G156" s="105"/>
      <c r="H156" s="2"/>
      <c r="I156" s="13"/>
      <c r="J156" s="159" t="s">
        <v>3</v>
      </c>
      <c r="K156" s="105"/>
      <c r="M156" s="157"/>
      <c r="N156" s="157"/>
      <c r="O156" s="151"/>
      <c r="P156" s="2"/>
    </row>
    <row r="157" spans="1:16" ht="36.950000000000003" customHeight="1" thickBot="1" x14ac:dyDescent="0.3">
      <c r="A157" s="47"/>
      <c r="B157" s="7"/>
      <c r="C157" s="23">
        <v>22</v>
      </c>
      <c r="E157" s="14"/>
      <c r="F157" s="4" t="s">
        <v>4</v>
      </c>
      <c r="G157" s="106"/>
      <c r="H157" s="2"/>
      <c r="I157" s="14"/>
      <c r="J157" s="158" t="s">
        <v>4</v>
      </c>
      <c r="K157" s="106"/>
      <c r="M157" s="157"/>
      <c r="N157" s="157"/>
      <c r="O157" s="151"/>
      <c r="P157" s="2"/>
    </row>
    <row r="158" spans="1:16" ht="15" customHeight="1" thickBot="1" x14ac:dyDescent="0.3">
      <c r="A158" s="47"/>
      <c r="B158" s="191" t="s">
        <v>181</v>
      </c>
      <c r="C158" s="26"/>
      <c r="E158" s="25" t="s">
        <v>13</v>
      </c>
      <c r="F158" s="14"/>
      <c r="G158" s="27">
        <v>0.4</v>
      </c>
      <c r="H158" s="2"/>
      <c r="I158" s="25" t="s">
        <v>13</v>
      </c>
      <c r="J158" s="14"/>
      <c r="K158" s="27">
        <v>0.4</v>
      </c>
      <c r="M158" s="25"/>
      <c r="N158" s="152"/>
      <c r="O158" s="153"/>
      <c r="P158" s="2"/>
    </row>
    <row r="159" spans="1:16" ht="15" customHeight="1" thickBot="1" x14ac:dyDescent="0.3">
      <c r="A159" s="47"/>
      <c r="B159" s="192"/>
      <c r="C159" s="19"/>
      <c r="E159" s="25" t="s">
        <v>7</v>
      </c>
      <c r="F159" s="193">
        <f>(C157/1.22)*(1-G158)</f>
        <v>10.81967213114754</v>
      </c>
      <c r="G159" s="194"/>
      <c r="H159" s="2"/>
      <c r="I159" s="25" t="s">
        <v>7</v>
      </c>
      <c r="J159" s="193">
        <f>(C157/1.22)*(1-K158)</f>
        <v>10.81967213114754</v>
      </c>
      <c r="K159" s="194"/>
      <c r="M159" s="25"/>
      <c r="N159" s="181"/>
      <c r="O159" s="181"/>
      <c r="P159" s="2"/>
    </row>
    <row r="160" spans="1:16" x14ac:dyDescent="0.25">
      <c r="A160" s="45"/>
      <c r="C160" s="9"/>
      <c r="E160" s="8"/>
      <c r="F160" s="199" t="s">
        <v>8</v>
      </c>
      <c r="G160" s="201">
        <f>SUM(G153:G157)</f>
        <v>0</v>
      </c>
      <c r="I160" s="8"/>
      <c r="J160" s="203" t="s">
        <v>8</v>
      </c>
      <c r="K160" s="204">
        <f>SUM(K153:K157)</f>
        <v>0</v>
      </c>
      <c r="M160" s="215"/>
      <c r="N160" s="180"/>
      <c r="O160" s="180"/>
    </row>
    <row r="161" spans="1:16" ht="15.75" thickBot="1" x14ac:dyDescent="0.3">
      <c r="A161" s="45"/>
      <c r="C161" s="9"/>
      <c r="E161" s="3"/>
      <c r="F161" s="200"/>
      <c r="G161" s="202"/>
      <c r="I161" s="3"/>
      <c r="J161" s="200"/>
      <c r="K161" s="202"/>
      <c r="M161" s="215"/>
      <c r="N161" s="180"/>
      <c r="O161" s="180"/>
    </row>
    <row r="162" spans="1:16" x14ac:dyDescent="0.25">
      <c r="A162" s="45"/>
      <c r="C162" s="9"/>
      <c r="E162" s="8" t="s">
        <v>31</v>
      </c>
      <c r="F162" s="199" t="s">
        <v>9</v>
      </c>
      <c r="G162" s="184">
        <f>F159*G160</f>
        <v>0</v>
      </c>
      <c r="I162" s="8" t="s">
        <v>37</v>
      </c>
      <c r="J162" s="199" t="s">
        <v>9</v>
      </c>
      <c r="K162" s="184">
        <f>J159*K160</f>
        <v>0</v>
      </c>
      <c r="M162" s="35"/>
      <c r="N162" s="180"/>
      <c r="O162" s="181"/>
    </row>
    <row r="163" spans="1:16" ht="15.75" thickBot="1" x14ac:dyDescent="0.3">
      <c r="A163" s="45"/>
      <c r="C163" s="9"/>
      <c r="E163" s="3" t="s">
        <v>191</v>
      </c>
      <c r="F163" s="200"/>
      <c r="G163" s="185"/>
      <c r="I163" s="3" t="s">
        <v>191</v>
      </c>
      <c r="J163" s="200"/>
      <c r="K163" s="185"/>
      <c r="M163" s="36"/>
      <c r="N163" s="180"/>
      <c r="O163" s="181"/>
    </row>
    <row r="164" spans="1:16" ht="15.75" thickBot="1" x14ac:dyDescent="0.3">
      <c r="F164" s="11"/>
      <c r="G164" s="11"/>
      <c r="J164" s="11"/>
      <c r="K164" s="11"/>
      <c r="N164" s="11"/>
      <c r="O164" s="11"/>
    </row>
    <row r="165" spans="1:16" ht="36.950000000000003" customHeight="1" x14ac:dyDescent="0.35">
      <c r="A165" s="207" t="s">
        <v>36</v>
      </c>
      <c r="B165" s="5"/>
      <c r="C165" s="20" t="s">
        <v>11</v>
      </c>
      <c r="E165" s="12"/>
      <c r="F165" s="56" t="s">
        <v>0</v>
      </c>
      <c r="G165" s="122"/>
      <c r="H165" s="2"/>
      <c r="I165" s="12"/>
      <c r="J165" s="56" t="s">
        <v>0</v>
      </c>
      <c r="K165" s="122"/>
      <c r="M165" s="12"/>
      <c r="N165" s="189" t="s">
        <v>14</v>
      </c>
      <c r="O165" s="190"/>
      <c r="P165" s="2"/>
    </row>
    <row r="166" spans="1:16" ht="36.950000000000003" customHeight="1" thickBot="1" x14ac:dyDescent="0.3">
      <c r="A166" s="208"/>
      <c r="B166" s="6"/>
      <c r="C166" s="21" t="s">
        <v>5</v>
      </c>
      <c r="E166" s="13"/>
      <c r="F166" s="17" t="s">
        <v>1</v>
      </c>
      <c r="G166" s="105"/>
      <c r="H166" s="2"/>
      <c r="I166" s="13"/>
      <c r="J166" s="17" t="s">
        <v>1</v>
      </c>
      <c r="K166" s="105"/>
      <c r="M166" s="13"/>
      <c r="N166" s="17" t="s">
        <v>1</v>
      </c>
      <c r="O166" s="105"/>
      <c r="P166" s="2"/>
    </row>
    <row r="167" spans="1:16" ht="36.950000000000003" customHeight="1" x14ac:dyDescent="0.25">
      <c r="A167" s="47"/>
      <c r="B167" s="6"/>
      <c r="C167" s="24"/>
      <c r="E167" s="13"/>
      <c r="F167" s="17" t="s">
        <v>2</v>
      </c>
      <c r="G167" s="105"/>
      <c r="H167" s="2"/>
      <c r="I167" s="13"/>
      <c r="J167" s="17" t="s">
        <v>2</v>
      </c>
      <c r="K167" s="105"/>
      <c r="M167" s="13"/>
      <c r="N167" s="17" t="s">
        <v>2</v>
      </c>
      <c r="O167" s="105"/>
      <c r="P167" s="2"/>
    </row>
    <row r="168" spans="1:16" ht="36.950000000000003" customHeight="1" x14ac:dyDescent="0.35">
      <c r="A168" s="47"/>
      <c r="B168" s="6"/>
      <c r="C168" s="22" t="s">
        <v>6</v>
      </c>
      <c r="E168" s="13"/>
      <c r="F168" s="17" t="s">
        <v>3</v>
      </c>
      <c r="G168" s="105"/>
      <c r="H168" s="2"/>
      <c r="I168" s="13"/>
      <c r="J168" s="17" t="s">
        <v>3</v>
      </c>
      <c r="K168" s="105"/>
      <c r="M168" s="13"/>
      <c r="N168" s="17" t="s">
        <v>3</v>
      </c>
      <c r="O168" s="105"/>
      <c r="P168" s="2"/>
    </row>
    <row r="169" spans="1:16" ht="36.950000000000003" customHeight="1" thickBot="1" x14ac:dyDescent="0.3">
      <c r="A169" s="47"/>
      <c r="B169" s="7"/>
      <c r="C169" s="23">
        <v>22</v>
      </c>
      <c r="E169" s="14"/>
      <c r="F169" s="18" t="s">
        <v>4</v>
      </c>
      <c r="G169" s="106"/>
      <c r="H169" s="2"/>
      <c r="I169" s="14"/>
      <c r="J169" s="18" t="s">
        <v>4</v>
      </c>
      <c r="K169" s="106"/>
      <c r="M169" s="14"/>
      <c r="N169" s="18" t="s">
        <v>4</v>
      </c>
      <c r="O169" s="106"/>
      <c r="P169" s="2"/>
    </row>
    <row r="170" spans="1:16" ht="15" customHeight="1" thickBot="1" x14ac:dyDescent="0.3">
      <c r="A170" s="47"/>
      <c r="B170" s="191" t="s">
        <v>24</v>
      </c>
      <c r="C170" s="26"/>
      <c r="E170" s="25" t="s">
        <v>13</v>
      </c>
      <c r="F170" s="14"/>
      <c r="G170" s="27">
        <v>0.4</v>
      </c>
      <c r="H170" s="2"/>
      <c r="I170" s="25" t="s">
        <v>13</v>
      </c>
      <c r="J170" s="14"/>
      <c r="K170" s="27">
        <v>0.4</v>
      </c>
      <c r="M170" s="25" t="s">
        <v>13</v>
      </c>
      <c r="N170" s="61"/>
      <c r="O170" s="62">
        <v>0.6</v>
      </c>
      <c r="P170" s="2"/>
    </row>
    <row r="171" spans="1:16" ht="15" customHeight="1" thickBot="1" x14ac:dyDescent="0.3">
      <c r="A171" s="47"/>
      <c r="B171" s="192"/>
      <c r="C171" s="19"/>
      <c r="E171" s="25" t="s">
        <v>7</v>
      </c>
      <c r="F171" s="193">
        <f>(C169/1.22)*(1-G170)</f>
        <v>10.81967213114754</v>
      </c>
      <c r="G171" s="194"/>
      <c r="H171" s="2"/>
      <c r="I171" s="25" t="s">
        <v>7</v>
      </c>
      <c r="J171" s="193">
        <f>(C169/1.22)*(1-K170)</f>
        <v>10.81967213114754</v>
      </c>
      <c r="K171" s="194"/>
      <c r="M171" s="25" t="s">
        <v>7</v>
      </c>
      <c r="N171" s="193">
        <f>(C169/1.22)*(1-O170)</f>
        <v>7.2131147540983607</v>
      </c>
      <c r="O171" s="194"/>
      <c r="P171" s="2"/>
    </row>
    <row r="172" spans="1:16" x14ac:dyDescent="0.25">
      <c r="A172" s="45"/>
      <c r="C172" s="9"/>
      <c r="E172" s="8"/>
      <c r="F172" s="199" t="s">
        <v>8</v>
      </c>
      <c r="G172" s="201">
        <f>SUM(G165:G169)</f>
        <v>0</v>
      </c>
      <c r="I172" s="8"/>
      <c r="J172" s="203" t="s">
        <v>8</v>
      </c>
      <c r="K172" s="204">
        <f>SUM(K165:K169)</f>
        <v>0</v>
      </c>
      <c r="M172" s="186" t="str">
        <f>IF(O172&gt;=9,"ordine valido","attenzione:                                                          ordine minimo 10 pz")</f>
        <v>attenzione:                                                          ordine minimo 10 pz</v>
      </c>
      <c r="N172" s="195" t="s">
        <v>8</v>
      </c>
      <c r="O172" s="197">
        <f>SUM(O165:O169)</f>
        <v>0</v>
      </c>
    </row>
    <row r="173" spans="1:16" ht="15.75" thickBot="1" x14ac:dyDescent="0.3">
      <c r="A173" s="45"/>
      <c r="C173" s="9"/>
      <c r="E173" s="3"/>
      <c r="F173" s="200"/>
      <c r="G173" s="202"/>
      <c r="I173" s="3"/>
      <c r="J173" s="200"/>
      <c r="K173" s="202"/>
      <c r="M173" s="186"/>
      <c r="N173" s="196"/>
      <c r="O173" s="198"/>
    </row>
    <row r="174" spans="1:16" x14ac:dyDescent="0.25">
      <c r="A174" s="45"/>
      <c r="C174" s="9"/>
      <c r="E174" s="8" t="s">
        <v>31</v>
      </c>
      <c r="F174" s="199" t="s">
        <v>9</v>
      </c>
      <c r="G174" s="184">
        <f>F171*G172</f>
        <v>0</v>
      </c>
      <c r="I174" s="8" t="s">
        <v>30</v>
      </c>
      <c r="J174" s="199" t="s">
        <v>9</v>
      </c>
      <c r="K174" s="184">
        <f>J171*K172</f>
        <v>0</v>
      </c>
      <c r="M174" s="8" t="s">
        <v>32</v>
      </c>
      <c r="N174" s="199" t="s">
        <v>9</v>
      </c>
      <c r="O174" s="184">
        <f>N171*O172</f>
        <v>0</v>
      </c>
    </row>
    <row r="175" spans="1:16" ht="15.75" thickBot="1" x14ac:dyDescent="0.3">
      <c r="A175" s="45"/>
      <c r="C175" s="9"/>
      <c r="E175" s="3" t="s">
        <v>192</v>
      </c>
      <c r="F175" s="200"/>
      <c r="G175" s="185"/>
      <c r="I175" s="3" t="s">
        <v>192</v>
      </c>
      <c r="J175" s="200"/>
      <c r="K175" s="185"/>
      <c r="M175" s="3" t="s">
        <v>192</v>
      </c>
      <c r="N175" s="200"/>
      <c r="O175" s="185"/>
    </row>
    <row r="176" spans="1:16" ht="15.75" thickBot="1" x14ac:dyDescent="0.3">
      <c r="F176" s="11"/>
      <c r="G176" s="11"/>
      <c r="J176" s="11"/>
      <c r="K176" s="11"/>
      <c r="N176" s="11"/>
      <c r="O176" s="11"/>
    </row>
    <row r="177" spans="1:16" ht="36.950000000000003" customHeight="1" x14ac:dyDescent="0.35">
      <c r="A177" s="207" t="s">
        <v>36</v>
      </c>
      <c r="B177" s="5"/>
      <c r="C177" s="20" t="s">
        <v>16</v>
      </c>
      <c r="E177" s="12"/>
      <c r="F177" s="56" t="s">
        <v>0</v>
      </c>
      <c r="G177" s="122"/>
      <c r="H177" s="2"/>
      <c r="I177" s="12"/>
      <c r="J177" s="56" t="s">
        <v>0</v>
      </c>
      <c r="K177" s="122"/>
      <c r="M177" s="12"/>
      <c r="N177" s="189" t="s">
        <v>14</v>
      </c>
      <c r="O177" s="190"/>
      <c r="P177" s="2"/>
    </row>
    <row r="178" spans="1:16" ht="36.950000000000003" customHeight="1" thickBot="1" x14ac:dyDescent="0.3">
      <c r="A178" s="208"/>
      <c r="B178" s="6"/>
      <c r="C178" s="21" t="s">
        <v>17</v>
      </c>
      <c r="E178" s="13"/>
      <c r="F178" s="17" t="s">
        <v>1</v>
      </c>
      <c r="G178" s="105"/>
      <c r="H178" s="2"/>
      <c r="I178" s="13"/>
      <c r="J178" s="17" t="s">
        <v>1</v>
      </c>
      <c r="K178" s="105"/>
      <c r="M178" s="13"/>
      <c r="N178" s="17" t="s">
        <v>1</v>
      </c>
      <c r="O178" s="105"/>
      <c r="P178" s="2"/>
    </row>
    <row r="179" spans="1:16" ht="36.950000000000003" customHeight="1" x14ac:dyDescent="0.25">
      <c r="A179" s="47"/>
      <c r="B179" s="6"/>
      <c r="C179" s="24"/>
      <c r="E179" s="13"/>
      <c r="F179" s="17" t="s">
        <v>2</v>
      </c>
      <c r="G179" s="105"/>
      <c r="H179" s="2"/>
      <c r="I179" s="13"/>
      <c r="J179" s="17" t="s">
        <v>2</v>
      </c>
      <c r="K179" s="105"/>
      <c r="M179" s="13"/>
      <c r="N179" s="17" t="s">
        <v>2</v>
      </c>
      <c r="O179" s="105"/>
      <c r="P179" s="2"/>
    </row>
    <row r="180" spans="1:16" ht="36.950000000000003" customHeight="1" x14ac:dyDescent="0.35">
      <c r="A180" s="47"/>
      <c r="B180" s="6"/>
      <c r="C180" s="22" t="s">
        <v>6</v>
      </c>
      <c r="E180" s="13"/>
      <c r="F180" s="17" t="s">
        <v>3</v>
      </c>
      <c r="G180" s="105"/>
      <c r="H180" s="2"/>
      <c r="I180" s="13"/>
      <c r="J180" s="17" t="s">
        <v>3</v>
      </c>
      <c r="K180" s="105"/>
      <c r="M180" s="13"/>
      <c r="N180" s="17" t="s">
        <v>3</v>
      </c>
      <c r="O180" s="105"/>
      <c r="P180" s="2"/>
    </row>
    <row r="181" spans="1:16" ht="36.950000000000003" customHeight="1" thickBot="1" x14ac:dyDescent="0.3">
      <c r="A181" s="47"/>
      <c r="B181" s="7"/>
      <c r="C181" s="23">
        <v>18</v>
      </c>
      <c r="E181" s="14"/>
      <c r="F181" s="18" t="s">
        <v>4</v>
      </c>
      <c r="G181" s="106"/>
      <c r="H181" s="2"/>
      <c r="I181" s="14"/>
      <c r="J181" s="18" t="s">
        <v>4</v>
      </c>
      <c r="K181" s="106"/>
      <c r="M181" s="14"/>
      <c r="N181" s="18" t="s">
        <v>4</v>
      </c>
      <c r="O181" s="106"/>
      <c r="P181" s="2"/>
    </row>
    <row r="182" spans="1:16" ht="15" customHeight="1" thickBot="1" x14ac:dyDescent="0.3">
      <c r="A182" s="47"/>
      <c r="B182" s="191" t="s">
        <v>25</v>
      </c>
      <c r="C182" s="26"/>
      <c r="E182" s="25" t="s">
        <v>13</v>
      </c>
      <c r="F182" s="14"/>
      <c r="G182" s="27">
        <v>0.4</v>
      </c>
      <c r="H182" s="2"/>
      <c r="I182" s="25" t="s">
        <v>13</v>
      </c>
      <c r="J182" s="14"/>
      <c r="K182" s="27">
        <v>0.4</v>
      </c>
      <c r="M182" s="25" t="s">
        <v>13</v>
      </c>
      <c r="N182" s="61"/>
      <c r="O182" s="62">
        <v>0.6</v>
      </c>
      <c r="P182" s="2"/>
    </row>
    <row r="183" spans="1:16" ht="15" customHeight="1" thickBot="1" x14ac:dyDescent="0.3">
      <c r="A183" s="47"/>
      <c r="B183" s="192"/>
      <c r="C183" s="19"/>
      <c r="E183" s="25" t="s">
        <v>7</v>
      </c>
      <c r="F183" s="193">
        <f>(C181/1.22)*(1-G182)</f>
        <v>8.8524590163934427</v>
      </c>
      <c r="G183" s="194"/>
      <c r="H183" s="2"/>
      <c r="I183" s="25" t="s">
        <v>7</v>
      </c>
      <c r="J183" s="193">
        <f>(C181/1.22)*(1-K182)</f>
        <v>8.8524590163934427</v>
      </c>
      <c r="K183" s="194"/>
      <c r="M183" s="25" t="s">
        <v>7</v>
      </c>
      <c r="N183" s="193">
        <f>(C181/1.22)*(1-O182)</f>
        <v>5.9016393442622954</v>
      </c>
      <c r="O183" s="194"/>
      <c r="P183" s="2"/>
    </row>
    <row r="184" spans="1:16" x14ac:dyDescent="0.25">
      <c r="A184" s="45"/>
      <c r="C184" s="9"/>
      <c r="E184" s="8"/>
      <c r="F184" s="199" t="s">
        <v>8</v>
      </c>
      <c r="G184" s="201">
        <f>SUM(G177:G181)</f>
        <v>0</v>
      </c>
      <c r="I184" s="8"/>
      <c r="J184" s="203" t="s">
        <v>8</v>
      </c>
      <c r="K184" s="204">
        <f>SUM(K177:K181)</f>
        <v>0</v>
      </c>
      <c r="M184" s="186" t="str">
        <f>IF(O184&gt;=9,"ordine valido","attenzione:                                                          ordine minimo 10 pz")</f>
        <v>attenzione:                                                          ordine minimo 10 pz</v>
      </c>
      <c r="N184" s="195" t="s">
        <v>8</v>
      </c>
      <c r="O184" s="197">
        <f>SUM(O177:O181)</f>
        <v>0</v>
      </c>
    </row>
    <row r="185" spans="1:16" ht="15.75" thickBot="1" x14ac:dyDescent="0.3">
      <c r="A185" s="45"/>
      <c r="C185" s="9"/>
      <c r="E185" s="3"/>
      <c r="F185" s="200"/>
      <c r="G185" s="202"/>
      <c r="I185" s="3"/>
      <c r="J185" s="200"/>
      <c r="K185" s="202"/>
      <c r="M185" s="186"/>
      <c r="N185" s="196"/>
      <c r="O185" s="198"/>
    </row>
    <row r="186" spans="1:16" x14ac:dyDescent="0.25">
      <c r="A186" s="45"/>
      <c r="C186" s="9"/>
      <c r="E186" s="8" t="s">
        <v>30</v>
      </c>
      <c r="F186" s="199" t="s">
        <v>9</v>
      </c>
      <c r="G186" s="184">
        <f>F183*G184</f>
        <v>0</v>
      </c>
      <c r="I186" s="8" t="s">
        <v>37</v>
      </c>
      <c r="J186" s="199" t="s">
        <v>9</v>
      </c>
      <c r="K186" s="184">
        <f>J183*K184</f>
        <v>0</v>
      </c>
      <c r="M186" s="8" t="s">
        <v>32</v>
      </c>
      <c r="N186" s="199" t="s">
        <v>9</v>
      </c>
      <c r="O186" s="184">
        <f>N183*O184</f>
        <v>0</v>
      </c>
    </row>
    <row r="187" spans="1:16" ht="15.75" thickBot="1" x14ac:dyDescent="0.3">
      <c r="A187" s="45"/>
      <c r="C187" s="9"/>
      <c r="E187" s="3" t="s">
        <v>31</v>
      </c>
      <c r="F187" s="200"/>
      <c r="G187" s="185"/>
      <c r="I187" s="3" t="s">
        <v>30</v>
      </c>
      <c r="J187" s="200"/>
      <c r="K187" s="185"/>
      <c r="M187" s="3" t="s">
        <v>31</v>
      </c>
      <c r="N187" s="200"/>
      <c r="O187" s="185"/>
    </row>
    <row r="188" spans="1:16" ht="15.75" thickBot="1" x14ac:dyDescent="0.3">
      <c r="F188" s="11"/>
      <c r="G188" s="11"/>
      <c r="J188" s="11"/>
      <c r="K188" s="11"/>
      <c r="N188" s="10"/>
      <c r="O188" s="10"/>
    </row>
    <row r="189" spans="1:16" ht="36.950000000000003" customHeight="1" x14ac:dyDescent="0.35">
      <c r="A189" s="207" t="s">
        <v>36</v>
      </c>
      <c r="B189" s="5"/>
      <c r="C189" s="20" t="s">
        <v>16</v>
      </c>
      <c r="E189" s="12"/>
      <c r="F189" s="56" t="s">
        <v>0</v>
      </c>
      <c r="G189" s="122"/>
      <c r="H189" s="2"/>
      <c r="I189" s="12"/>
      <c r="J189" s="56" t="s">
        <v>0</v>
      </c>
      <c r="K189" s="122"/>
      <c r="M189" s="12"/>
      <c r="N189" s="189" t="s">
        <v>14</v>
      </c>
      <c r="O189" s="190"/>
      <c r="P189" s="2"/>
    </row>
    <row r="190" spans="1:16" ht="36.950000000000003" customHeight="1" thickBot="1" x14ac:dyDescent="0.3">
      <c r="A190" s="208"/>
      <c r="B190" s="6"/>
      <c r="C190" s="21" t="s">
        <v>23</v>
      </c>
      <c r="E190" s="13"/>
      <c r="F190" s="159" t="s">
        <v>1</v>
      </c>
      <c r="G190" s="105"/>
      <c r="H190" s="2"/>
      <c r="I190" s="13"/>
      <c r="J190" s="159" t="s">
        <v>1</v>
      </c>
      <c r="K190" s="105"/>
      <c r="M190" s="13"/>
      <c r="N190" s="159" t="s">
        <v>1</v>
      </c>
      <c r="O190" s="105"/>
      <c r="P190" s="2"/>
    </row>
    <row r="191" spans="1:16" ht="36.950000000000003" customHeight="1" x14ac:dyDescent="0.25">
      <c r="A191" s="47"/>
      <c r="B191" s="6"/>
      <c r="C191" s="24"/>
      <c r="E191" s="13"/>
      <c r="F191" s="159" t="s">
        <v>2</v>
      </c>
      <c r="G191" s="105"/>
      <c r="H191" s="2"/>
      <c r="I191" s="13"/>
      <c r="J191" s="159" t="s">
        <v>2</v>
      </c>
      <c r="K191" s="105"/>
      <c r="M191" s="13"/>
      <c r="N191" s="159" t="s">
        <v>2</v>
      </c>
      <c r="O191" s="105"/>
      <c r="P191" s="2"/>
    </row>
    <row r="192" spans="1:16" ht="36.950000000000003" customHeight="1" x14ac:dyDescent="0.35">
      <c r="A192" s="47"/>
      <c r="B192" s="6"/>
      <c r="C192" s="22" t="s">
        <v>6</v>
      </c>
      <c r="E192" s="13"/>
      <c r="F192" s="159" t="s">
        <v>3</v>
      </c>
      <c r="G192" s="105"/>
      <c r="H192" s="2"/>
      <c r="I192" s="13"/>
      <c r="J192" s="159" t="s">
        <v>3</v>
      </c>
      <c r="K192" s="105"/>
      <c r="M192" s="13"/>
      <c r="N192" s="159" t="s">
        <v>3</v>
      </c>
      <c r="O192" s="105"/>
      <c r="P192" s="2"/>
    </row>
    <row r="193" spans="1:16" ht="36.950000000000003" customHeight="1" thickBot="1" x14ac:dyDescent="0.3">
      <c r="A193" s="47"/>
      <c r="B193" s="7"/>
      <c r="C193" s="23">
        <v>18</v>
      </c>
      <c r="E193" s="14"/>
      <c r="F193" s="158" t="s">
        <v>4</v>
      </c>
      <c r="G193" s="106"/>
      <c r="H193" s="2"/>
      <c r="I193" s="14"/>
      <c r="J193" s="158" t="s">
        <v>4</v>
      </c>
      <c r="K193" s="106"/>
      <c r="M193" s="14"/>
      <c r="N193" s="158" t="s">
        <v>4</v>
      </c>
      <c r="O193" s="106"/>
      <c r="P193" s="2"/>
    </row>
    <row r="194" spans="1:16" ht="15" customHeight="1" thickBot="1" x14ac:dyDescent="0.3">
      <c r="A194" s="47"/>
      <c r="B194" s="191" t="s">
        <v>27</v>
      </c>
      <c r="C194" s="26"/>
      <c r="E194" s="25" t="s">
        <v>13</v>
      </c>
      <c r="F194" s="14"/>
      <c r="G194" s="27">
        <v>0.4</v>
      </c>
      <c r="H194" s="2"/>
      <c r="I194" s="25" t="s">
        <v>13</v>
      </c>
      <c r="J194" s="14"/>
      <c r="K194" s="27">
        <v>0.4</v>
      </c>
      <c r="M194" s="25" t="s">
        <v>13</v>
      </c>
      <c r="N194" s="61"/>
      <c r="O194" s="62">
        <v>0.6</v>
      </c>
      <c r="P194" s="2"/>
    </row>
    <row r="195" spans="1:16" ht="15" customHeight="1" thickBot="1" x14ac:dyDescent="0.3">
      <c r="A195" s="47"/>
      <c r="B195" s="192"/>
      <c r="C195" s="19"/>
      <c r="E195" s="25" t="s">
        <v>7</v>
      </c>
      <c r="F195" s="193">
        <f>(C193/1.22)*(1-G194)</f>
        <v>8.8524590163934427</v>
      </c>
      <c r="G195" s="194"/>
      <c r="H195" s="2"/>
      <c r="I195" s="25" t="s">
        <v>7</v>
      </c>
      <c r="J195" s="193">
        <f>(C193/1.22)*(1-K194)</f>
        <v>8.8524590163934427</v>
      </c>
      <c r="K195" s="194"/>
      <c r="M195" s="25" t="s">
        <v>7</v>
      </c>
      <c r="N195" s="193">
        <f>(C193/1.22)*(1-O194)</f>
        <v>5.9016393442622954</v>
      </c>
      <c r="O195" s="194"/>
      <c r="P195" s="2"/>
    </row>
    <row r="196" spans="1:16" x14ac:dyDescent="0.25">
      <c r="A196" s="45"/>
      <c r="C196" s="9"/>
      <c r="E196" s="8"/>
      <c r="F196" s="199" t="s">
        <v>8</v>
      </c>
      <c r="G196" s="201">
        <f>SUM(G189:G193)</f>
        <v>0</v>
      </c>
      <c r="I196" s="8"/>
      <c r="J196" s="203" t="s">
        <v>8</v>
      </c>
      <c r="K196" s="204">
        <f>SUM(K189:K193)</f>
        <v>0</v>
      </c>
      <c r="M196" s="186" t="str">
        <f>IF(O196&gt;=9,"ordine valido","attenzione:                                                          ordine minimo 10 pz")</f>
        <v>attenzione:                                                          ordine minimo 10 pz</v>
      </c>
      <c r="N196" s="195" t="s">
        <v>8</v>
      </c>
      <c r="O196" s="197">
        <f>SUM(O189:O193)</f>
        <v>0</v>
      </c>
    </row>
    <row r="197" spans="1:16" ht="15.75" thickBot="1" x14ac:dyDescent="0.3">
      <c r="A197" s="45"/>
      <c r="C197" s="9"/>
      <c r="E197" s="3"/>
      <c r="F197" s="200"/>
      <c r="G197" s="202"/>
      <c r="I197" s="3"/>
      <c r="J197" s="200"/>
      <c r="K197" s="202"/>
      <c r="M197" s="186"/>
      <c r="N197" s="196"/>
      <c r="O197" s="198"/>
    </row>
    <row r="198" spans="1:16" x14ac:dyDescent="0.25">
      <c r="A198" s="45"/>
      <c r="C198" s="9"/>
      <c r="E198" s="8" t="s">
        <v>31</v>
      </c>
      <c r="F198" s="199" t="s">
        <v>9</v>
      </c>
      <c r="G198" s="184">
        <f>F195*G196</f>
        <v>0</v>
      </c>
      <c r="I198" s="8" t="s">
        <v>39</v>
      </c>
      <c r="J198" s="199" t="s">
        <v>9</v>
      </c>
      <c r="K198" s="184">
        <f>J195*K196</f>
        <v>0</v>
      </c>
      <c r="M198" s="8" t="s">
        <v>38</v>
      </c>
      <c r="N198" s="199" t="s">
        <v>9</v>
      </c>
      <c r="O198" s="184">
        <f>N195*O196</f>
        <v>0</v>
      </c>
    </row>
    <row r="199" spans="1:16" ht="15.75" thickBot="1" x14ac:dyDescent="0.3">
      <c r="A199" s="45"/>
      <c r="C199" s="9"/>
      <c r="E199" s="3" t="s">
        <v>30</v>
      </c>
      <c r="F199" s="200"/>
      <c r="G199" s="185"/>
      <c r="I199" s="3" t="s">
        <v>32</v>
      </c>
      <c r="J199" s="200"/>
      <c r="K199" s="185"/>
      <c r="M199" s="3" t="s">
        <v>31</v>
      </c>
      <c r="N199" s="200"/>
      <c r="O199" s="185"/>
    </row>
    <row r="200" spans="1:16" ht="15.75" thickBot="1" x14ac:dyDescent="0.3">
      <c r="F200" s="11"/>
      <c r="G200" s="11"/>
      <c r="J200" s="11"/>
      <c r="K200" s="11"/>
      <c r="N200" s="10"/>
      <c r="O200" s="10"/>
    </row>
    <row r="201" spans="1:16" ht="36.950000000000003" customHeight="1" x14ac:dyDescent="0.35">
      <c r="A201" s="207" t="s">
        <v>36</v>
      </c>
      <c r="B201" s="5"/>
      <c r="C201" s="20" t="s">
        <v>157</v>
      </c>
      <c r="E201" s="12"/>
      <c r="F201" s="56" t="s">
        <v>0</v>
      </c>
      <c r="G201" s="122"/>
      <c r="H201" s="2"/>
      <c r="I201" s="12"/>
      <c r="J201" s="56" t="s">
        <v>0</v>
      </c>
      <c r="K201" s="122"/>
      <c r="M201" s="12"/>
      <c r="N201" s="189" t="s">
        <v>14</v>
      </c>
      <c r="O201" s="190"/>
      <c r="P201" s="2"/>
    </row>
    <row r="202" spans="1:16" ht="36.950000000000003" customHeight="1" thickBot="1" x14ac:dyDescent="0.3">
      <c r="A202" s="208"/>
      <c r="B202" s="6"/>
      <c r="C202" s="21" t="s">
        <v>182</v>
      </c>
      <c r="E202" s="13"/>
      <c r="F202" s="159" t="s">
        <v>1</v>
      </c>
      <c r="G202" s="105"/>
      <c r="H202" s="2"/>
      <c r="I202" s="13"/>
      <c r="J202" s="159" t="s">
        <v>1</v>
      </c>
      <c r="K202" s="105"/>
      <c r="M202" s="13"/>
      <c r="N202" s="159" t="s">
        <v>1</v>
      </c>
      <c r="O202" s="105"/>
      <c r="P202" s="2"/>
    </row>
    <row r="203" spans="1:16" ht="36.950000000000003" customHeight="1" x14ac:dyDescent="0.25">
      <c r="A203" s="47"/>
      <c r="B203" s="6"/>
      <c r="C203" s="24"/>
      <c r="E203" s="13"/>
      <c r="F203" s="159" t="s">
        <v>2</v>
      </c>
      <c r="G203" s="105"/>
      <c r="H203" s="2"/>
      <c r="I203" s="13"/>
      <c r="J203" s="159" t="s">
        <v>2</v>
      </c>
      <c r="K203" s="105"/>
      <c r="M203" s="13"/>
      <c r="N203" s="159" t="s">
        <v>2</v>
      </c>
      <c r="O203" s="105"/>
      <c r="P203" s="2"/>
    </row>
    <row r="204" spans="1:16" ht="36.950000000000003" customHeight="1" x14ac:dyDescent="0.35">
      <c r="A204" s="47"/>
      <c r="B204" s="6"/>
      <c r="C204" s="22" t="s">
        <v>6</v>
      </c>
      <c r="E204" s="13"/>
      <c r="F204" s="159" t="s">
        <v>3</v>
      </c>
      <c r="G204" s="105"/>
      <c r="H204" s="2"/>
      <c r="I204" s="13"/>
      <c r="J204" s="159" t="s">
        <v>3</v>
      </c>
      <c r="K204" s="105"/>
      <c r="M204" s="13"/>
      <c r="N204" s="159" t="s">
        <v>3</v>
      </c>
      <c r="O204" s="105"/>
      <c r="P204" s="2"/>
    </row>
    <row r="205" spans="1:16" ht="36.950000000000003" customHeight="1" thickBot="1" x14ac:dyDescent="0.3">
      <c r="A205" s="47"/>
      <c r="B205" s="7"/>
      <c r="C205" s="23">
        <v>18</v>
      </c>
      <c r="E205" s="14"/>
      <c r="F205" s="158" t="s">
        <v>4</v>
      </c>
      <c r="G205" s="106"/>
      <c r="H205" s="2"/>
      <c r="I205" s="14"/>
      <c r="J205" s="158" t="s">
        <v>4</v>
      </c>
      <c r="K205" s="106"/>
      <c r="M205" s="14"/>
      <c r="N205" s="158" t="s">
        <v>4</v>
      </c>
      <c r="O205" s="106"/>
      <c r="P205" s="2"/>
    </row>
    <row r="206" spans="1:16" ht="15" customHeight="1" thickBot="1" x14ac:dyDescent="0.3">
      <c r="A206" s="47"/>
      <c r="B206" s="191" t="s">
        <v>45</v>
      </c>
      <c r="C206" s="26"/>
      <c r="E206" s="25" t="s">
        <v>13</v>
      </c>
      <c r="F206" s="14"/>
      <c r="G206" s="27">
        <v>0.4</v>
      </c>
      <c r="H206" s="2"/>
      <c r="I206" s="25" t="s">
        <v>13</v>
      </c>
      <c r="J206" s="14"/>
      <c r="K206" s="27">
        <v>0.4</v>
      </c>
      <c r="M206" s="25" t="s">
        <v>13</v>
      </c>
      <c r="N206" s="61"/>
      <c r="O206" s="62">
        <v>0.6</v>
      </c>
      <c r="P206" s="2"/>
    </row>
    <row r="207" spans="1:16" ht="15" customHeight="1" thickBot="1" x14ac:dyDescent="0.3">
      <c r="A207" s="47"/>
      <c r="B207" s="192"/>
      <c r="C207" s="19"/>
      <c r="E207" s="25" t="s">
        <v>7</v>
      </c>
      <c r="F207" s="193">
        <f>(C205/1.22)*(1-G206)</f>
        <v>8.8524590163934427</v>
      </c>
      <c r="G207" s="194"/>
      <c r="H207" s="2"/>
      <c r="I207" s="25" t="s">
        <v>7</v>
      </c>
      <c r="J207" s="193">
        <f>(C205/1.22)*(1-K206)</f>
        <v>8.8524590163934427</v>
      </c>
      <c r="K207" s="194"/>
      <c r="M207" s="25" t="s">
        <v>7</v>
      </c>
      <c r="N207" s="193">
        <f>(C205/1.22)*(1-O206)</f>
        <v>5.9016393442622954</v>
      </c>
      <c r="O207" s="194"/>
      <c r="P207" s="2"/>
    </row>
    <row r="208" spans="1:16" x14ac:dyDescent="0.25">
      <c r="A208" s="45"/>
      <c r="C208" s="9"/>
      <c r="E208" s="8"/>
      <c r="F208" s="199" t="s">
        <v>8</v>
      </c>
      <c r="G208" s="201">
        <f>SUM(G201:G205)</f>
        <v>0</v>
      </c>
      <c r="I208" s="8"/>
      <c r="J208" s="203" t="s">
        <v>8</v>
      </c>
      <c r="K208" s="204">
        <f>SUM(K201:K205)</f>
        <v>0</v>
      </c>
      <c r="M208" s="186" t="str">
        <f>IF(O208&gt;=9,"ordine valido","attenzione:                                                          ordine minimo 10 pz")</f>
        <v>attenzione:                                                          ordine minimo 10 pz</v>
      </c>
      <c r="N208" s="195" t="s">
        <v>8</v>
      </c>
      <c r="O208" s="197">
        <f>SUM(O201:O205)</f>
        <v>0</v>
      </c>
    </row>
    <row r="209" spans="1:16" ht="15.75" thickBot="1" x14ac:dyDescent="0.3">
      <c r="A209" s="45"/>
      <c r="C209" s="9"/>
      <c r="E209" s="3"/>
      <c r="F209" s="200"/>
      <c r="G209" s="202"/>
      <c r="I209" s="3"/>
      <c r="J209" s="200"/>
      <c r="K209" s="202"/>
      <c r="M209" s="186"/>
      <c r="N209" s="196"/>
      <c r="O209" s="198"/>
    </row>
    <row r="210" spans="1:16" x14ac:dyDescent="0.25">
      <c r="A210" s="45"/>
      <c r="C210" s="9"/>
      <c r="E210" s="8" t="s">
        <v>31</v>
      </c>
      <c r="F210" s="199" t="s">
        <v>9</v>
      </c>
      <c r="G210" s="184">
        <f>F207*G208</f>
        <v>0</v>
      </c>
      <c r="I210" s="8" t="s">
        <v>30</v>
      </c>
      <c r="J210" s="199" t="s">
        <v>9</v>
      </c>
      <c r="K210" s="184">
        <f>J207*K208</f>
        <v>0</v>
      </c>
      <c r="M210" s="8" t="s">
        <v>38</v>
      </c>
      <c r="N210" s="199" t="s">
        <v>9</v>
      </c>
      <c r="O210" s="184">
        <f>N207*O208</f>
        <v>0</v>
      </c>
    </row>
    <row r="211" spans="1:16" ht="15.75" thickBot="1" x14ac:dyDescent="0.3">
      <c r="A211" s="45"/>
      <c r="C211" s="9"/>
      <c r="E211" s="3" t="s">
        <v>30</v>
      </c>
      <c r="F211" s="200"/>
      <c r="G211" s="185"/>
      <c r="I211" s="3" t="s">
        <v>31</v>
      </c>
      <c r="J211" s="200"/>
      <c r="K211" s="185"/>
      <c r="M211" s="3" t="s">
        <v>31</v>
      </c>
      <c r="N211" s="200"/>
      <c r="O211" s="185"/>
    </row>
    <row r="212" spans="1:16" ht="15.75" thickBot="1" x14ac:dyDescent="0.3">
      <c r="F212" s="11"/>
      <c r="G212" s="11"/>
      <c r="J212" s="11"/>
      <c r="K212" s="11"/>
      <c r="N212" s="10"/>
      <c r="O212" s="10"/>
    </row>
    <row r="213" spans="1:16" ht="36.950000000000003" customHeight="1" x14ac:dyDescent="0.35">
      <c r="A213" s="207" t="s">
        <v>36</v>
      </c>
      <c r="B213" s="5"/>
      <c r="C213" s="20" t="s">
        <v>18</v>
      </c>
      <c r="E213" s="12"/>
      <c r="F213" s="56" t="s">
        <v>0</v>
      </c>
      <c r="G213" s="122"/>
      <c r="H213" s="2"/>
      <c r="I213" s="12"/>
      <c r="J213" s="56" t="s">
        <v>0</v>
      </c>
      <c r="K213" s="122"/>
      <c r="M213" s="12"/>
      <c r="N213" s="189" t="s">
        <v>14</v>
      </c>
      <c r="O213" s="190"/>
      <c r="P213" s="2"/>
    </row>
    <row r="214" spans="1:16" ht="36.950000000000003" customHeight="1" thickBot="1" x14ac:dyDescent="0.3">
      <c r="A214" s="208"/>
      <c r="B214" s="6"/>
      <c r="C214" s="21" t="s">
        <v>19</v>
      </c>
      <c r="E214" s="13"/>
      <c r="F214" s="159" t="s">
        <v>1</v>
      </c>
      <c r="G214" s="105"/>
      <c r="H214" s="2"/>
      <c r="I214" s="13"/>
      <c r="J214" s="159" t="s">
        <v>1</v>
      </c>
      <c r="K214" s="105"/>
      <c r="M214" s="13"/>
      <c r="N214" s="159" t="s">
        <v>1</v>
      </c>
      <c r="O214" s="105"/>
      <c r="P214" s="2"/>
    </row>
    <row r="215" spans="1:16" ht="36.950000000000003" customHeight="1" x14ac:dyDescent="0.25">
      <c r="A215" s="47"/>
      <c r="B215" s="6"/>
      <c r="C215" s="24"/>
      <c r="E215" s="13"/>
      <c r="F215" s="159" t="s">
        <v>2</v>
      </c>
      <c r="G215" s="105"/>
      <c r="H215" s="2"/>
      <c r="I215" s="13"/>
      <c r="J215" s="159" t="s">
        <v>2</v>
      </c>
      <c r="K215" s="105"/>
      <c r="M215" s="13"/>
      <c r="N215" s="159" t="s">
        <v>2</v>
      </c>
      <c r="O215" s="105"/>
      <c r="P215" s="2"/>
    </row>
    <row r="216" spans="1:16" ht="36.950000000000003" customHeight="1" x14ac:dyDescent="0.35">
      <c r="A216" s="47"/>
      <c r="B216" s="6"/>
      <c r="C216" s="22" t="s">
        <v>6</v>
      </c>
      <c r="E216" s="13"/>
      <c r="F216" s="159" t="s">
        <v>3</v>
      </c>
      <c r="G216" s="105"/>
      <c r="H216" s="2"/>
      <c r="I216" s="13"/>
      <c r="J216" s="159" t="s">
        <v>3</v>
      </c>
      <c r="K216" s="105"/>
      <c r="M216" s="13"/>
      <c r="N216" s="159" t="s">
        <v>3</v>
      </c>
      <c r="O216" s="105"/>
      <c r="P216" s="2"/>
    </row>
    <row r="217" spans="1:16" ht="36.950000000000003" customHeight="1" thickBot="1" x14ac:dyDescent="0.3">
      <c r="A217" s="47"/>
      <c r="B217" s="7"/>
      <c r="C217" s="23">
        <v>18</v>
      </c>
      <c r="E217" s="14"/>
      <c r="F217" s="158" t="s">
        <v>4</v>
      </c>
      <c r="G217" s="106"/>
      <c r="H217" s="2"/>
      <c r="I217" s="14"/>
      <c r="J217" s="158" t="s">
        <v>4</v>
      </c>
      <c r="K217" s="106"/>
      <c r="M217" s="14"/>
      <c r="N217" s="158" t="s">
        <v>4</v>
      </c>
      <c r="O217" s="106"/>
      <c r="P217" s="2"/>
    </row>
    <row r="218" spans="1:16" ht="15" customHeight="1" thickBot="1" x14ac:dyDescent="0.3">
      <c r="A218" s="47"/>
      <c r="B218" s="191" t="s">
        <v>26</v>
      </c>
      <c r="C218" s="26"/>
      <c r="E218" s="25" t="s">
        <v>13</v>
      </c>
      <c r="F218" s="14"/>
      <c r="G218" s="27">
        <v>0.4</v>
      </c>
      <c r="H218" s="2"/>
      <c r="I218" s="25" t="s">
        <v>13</v>
      </c>
      <c r="J218" s="14"/>
      <c r="K218" s="27">
        <v>0.4</v>
      </c>
      <c r="M218" s="25" t="s">
        <v>13</v>
      </c>
      <c r="N218" s="61"/>
      <c r="O218" s="62">
        <v>0.6</v>
      </c>
      <c r="P218" s="2"/>
    </row>
    <row r="219" spans="1:16" ht="15" customHeight="1" thickBot="1" x14ac:dyDescent="0.3">
      <c r="A219" s="47"/>
      <c r="B219" s="192"/>
      <c r="C219" s="19"/>
      <c r="E219" s="25" t="s">
        <v>7</v>
      </c>
      <c r="F219" s="193">
        <f>(C217/1.22)*(1-G218)</f>
        <v>8.8524590163934427</v>
      </c>
      <c r="G219" s="194"/>
      <c r="H219" s="2"/>
      <c r="I219" s="25" t="s">
        <v>7</v>
      </c>
      <c r="J219" s="193">
        <f>(C217/1.22)*(1-K218)</f>
        <v>8.8524590163934427</v>
      </c>
      <c r="K219" s="194"/>
      <c r="M219" s="25" t="s">
        <v>7</v>
      </c>
      <c r="N219" s="193">
        <f>(C217/1.22)*(1-O218)</f>
        <v>5.9016393442622954</v>
      </c>
      <c r="O219" s="194"/>
      <c r="P219" s="2"/>
    </row>
    <row r="220" spans="1:16" x14ac:dyDescent="0.25">
      <c r="A220" s="45"/>
      <c r="C220" s="9"/>
      <c r="E220" s="8"/>
      <c r="F220" s="199" t="s">
        <v>8</v>
      </c>
      <c r="G220" s="201">
        <f>SUM(G213:G217)</f>
        <v>0</v>
      </c>
      <c r="I220" s="8"/>
      <c r="J220" s="203" t="s">
        <v>8</v>
      </c>
      <c r="K220" s="204">
        <f>SUM(K213:K217)</f>
        <v>0</v>
      </c>
      <c r="M220" s="186" t="str">
        <f>IF(O220&gt;=9,"ordine valido","attenzione:                                                          ordine minimo 10 pz")</f>
        <v>attenzione:                                                          ordine minimo 10 pz</v>
      </c>
      <c r="N220" s="195" t="s">
        <v>8</v>
      </c>
      <c r="O220" s="197">
        <f>SUM(O213:O217)</f>
        <v>0</v>
      </c>
    </row>
    <row r="221" spans="1:16" ht="15.75" thickBot="1" x14ac:dyDescent="0.3">
      <c r="A221" s="45"/>
      <c r="C221" s="9"/>
      <c r="E221" s="3"/>
      <c r="F221" s="200"/>
      <c r="G221" s="202"/>
      <c r="I221" s="3"/>
      <c r="J221" s="200"/>
      <c r="K221" s="202"/>
      <c r="M221" s="186"/>
      <c r="N221" s="196"/>
      <c r="O221" s="198"/>
    </row>
    <row r="222" spans="1:16" x14ac:dyDescent="0.25">
      <c r="A222" s="45"/>
      <c r="C222" s="9"/>
      <c r="E222" s="8" t="s">
        <v>31</v>
      </c>
      <c r="F222" s="199" t="s">
        <v>9</v>
      </c>
      <c r="G222" s="184">
        <f>F219*G220</f>
        <v>0</v>
      </c>
      <c r="I222" s="8" t="s">
        <v>39</v>
      </c>
      <c r="J222" s="199" t="s">
        <v>9</v>
      </c>
      <c r="K222" s="184">
        <f>J219*K220</f>
        <v>0</v>
      </c>
      <c r="M222" s="8" t="s">
        <v>32</v>
      </c>
      <c r="N222" s="199" t="s">
        <v>9</v>
      </c>
      <c r="O222" s="184">
        <f>N219*O220</f>
        <v>0</v>
      </c>
    </row>
    <row r="223" spans="1:16" ht="15.75" thickBot="1" x14ac:dyDescent="0.3">
      <c r="A223" s="45"/>
      <c r="C223" s="9"/>
      <c r="E223" s="3" t="s">
        <v>193</v>
      </c>
      <c r="F223" s="200"/>
      <c r="G223" s="185"/>
      <c r="I223" s="3" t="s">
        <v>194</v>
      </c>
      <c r="J223" s="200"/>
      <c r="K223" s="185"/>
      <c r="M223" s="3" t="s">
        <v>196</v>
      </c>
      <c r="N223" s="200"/>
      <c r="O223" s="185"/>
    </row>
    <row r="224" spans="1:16" ht="15.75" thickBot="1" x14ac:dyDescent="0.3">
      <c r="F224" s="11"/>
      <c r="G224" s="11"/>
      <c r="I224" s="1" t="s">
        <v>195</v>
      </c>
      <c r="J224" s="11"/>
      <c r="K224" s="11"/>
      <c r="N224" s="10"/>
      <c r="O224" s="10"/>
    </row>
    <row r="225" spans="1:16" ht="36.950000000000003" customHeight="1" x14ac:dyDescent="0.35">
      <c r="A225" s="207" t="s">
        <v>36</v>
      </c>
      <c r="B225" s="5"/>
      <c r="C225" s="20" t="s">
        <v>12</v>
      </c>
      <c r="E225" s="12"/>
      <c r="F225" s="56" t="s">
        <v>0</v>
      </c>
      <c r="G225" s="122"/>
      <c r="H225" s="2"/>
      <c r="I225" s="12"/>
      <c r="J225" s="56" t="s">
        <v>0</v>
      </c>
      <c r="K225" s="122"/>
      <c r="M225" s="12"/>
      <c r="N225" s="189" t="s">
        <v>14</v>
      </c>
      <c r="O225" s="190"/>
      <c r="P225" s="2"/>
    </row>
    <row r="226" spans="1:16" ht="36.950000000000003" customHeight="1" thickBot="1" x14ac:dyDescent="0.3">
      <c r="A226" s="208"/>
      <c r="B226" s="6"/>
      <c r="C226" s="21" t="s">
        <v>183</v>
      </c>
      <c r="E226" s="13"/>
      <c r="F226" s="159" t="s">
        <v>1</v>
      </c>
      <c r="G226" s="105"/>
      <c r="H226" s="2"/>
      <c r="I226" s="13"/>
      <c r="J226" s="159" t="s">
        <v>1</v>
      </c>
      <c r="K226" s="105"/>
      <c r="M226" s="13"/>
      <c r="N226" s="159" t="s">
        <v>1</v>
      </c>
      <c r="O226" s="105"/>
      <c r="P226" s="2"/>
    </row>
    <row r="227" spans="1:16" ht="36.950000000000003" customHeight="1" x14ac:dyDescent="0.25">
      <c r="A227" s="47"/>
      <c r="B227" s="6"/>
      <c r="C227" s="24"/>
      <c r="E227" s="13"/>
      <c r="F227" s="159" t="s">
        <v>2</v>
      </c>
      <c r="G227" s="105"/>
      <c r="H227" s="2"/>
      <c r="I227" s="13"/>
      <c r="J227" s="159" t="s">
        <v>2</v>
      </c>
      <c r="K227" s="105"/>
      <c r="M227" s="13"/>
      <c r="N227" s="159" t="s">
        <v>2</v>
      </c>
      <c r="O227" s="105"/>
      <c r="P227" s="2"/>
    </row>
    <row r="228" spans="1:16" ht="36.950000000000003" customHeight="1" x14ac:dyDescent="0.35">
      <c r="A228" s="47"/>
      <c r="B228" s="6"/>
      <c r="C228" s="22" t="s">
        <v>6</v>
      </c>
      <c r="E228" s="13"/>
      <c r="F228" s="159" t="s">
        <v>3</v>
      </c>
      <c r="G228" s="105"/>
      <c r="H228" s="2"/>
      <c r="I228" s="13"/>
      <c r="J228" s="159" t="s">
        <v>3</v>
      </c>
      <c r="K228" s="105"/>
      <c r="M228" s="13"/>
      <c r="N228" s="159" t="s">
        <v>3</v>
      </c>
      <c r="O228" s="105"/>
      <c r="P228" s="2"/>
    </row>
    <row r="229" spans="1:16" ht="36.950000000000003" customHeight="1" thickBot="1" x14ac:dyDescent="0.3">
      <c r="A229" s="47"/>
      <c r="B229" s="7"/>
      <c r="C229" s="23">
        <v>18</v>
      </c>
      <c r="E229" s="14"/>
      <c r="F229" s="158" t="s">
        <v>4</v>
      </c>
      <c r="G229" s="106"/>
      <c r="H229" s="2"/>
      <c r="I229" s="14"/>
      <c r="J229" s="158" t="s">
        <v>4</v>
      </c>
      <c r="K229" s="106"/>
      <c r="M229" s="14"/>
      <c r="N229" s="158" t="s">
        <v>4</v>
      </c>
      <c r="O229" s="106"/>
      <c r="P229" s="2"/>
    </row>
    <row r="230" spans="1:16" ht="15" customHeight="1" thickBot="1" x14ac:dyDescent="0.3">
      <c r="A230" s="47"/>
      <c r="B230" s="191" t="s">
        <v>184</v>
      </c>
      <c r="C230" s="26"/>
      <c r="E230" s="25" t="s">
        <v>13</v>
      </c>
      <c r="F230" s="14"/>
      <c r="G230" s="27">
        <v>0.4</v>
      </c>
      <c r="H230" s="2"/>
      <c r="I230" s="25" t="s">
        <v>13</v>
      </c>
      <c r="J230" s="14"/>
      <c r="K230" s="27">
        <v>0.4</v>
      </c>
      <c r="M230" s="25" t="s">
        <v>13</v>
      </c>
      <c r="N230" s="61"/>
      <c r="O230" s="62">
        <v>0.6</v>
      </c>
      <c r="P230" s="2"/>
    </row>
    <row r="231" spans="1:16" ht="15" customHeight="1" thickBot="1" x14ac:dyDescent="0.3">
      <c r="A231" s="47"/>
      <c r="B231" s="192"/>
      <c r="C231" s="19"/>
      <c r="E231" s="25" t="s">
        <v>7</v>
      </c>
      <c r="F231" s="193">
        <f>(C229/1.22)*(1-G230)</f>
        <v>8.8524590163934427</v>
      </c>
      <c r="G231" s="194"/>
      <c r="H231" s="2"/>
      <c r="I231" s="25" t="s">
        <v>7</v>
      </c>
      <c r="J231" s="193">
        <f>(C229/1.22)*(1-K230)</f>
        <v>8.8524590163934427</v>
      </c>
      <c r="K231" s="194"/>
      <c r="M231" s="25" t="s">
        <v>7</v>
      </c>
      <c r="N231" s="193">
        <f>(C229/1.22)*(1-O230)</f>
        <v>5.9016393442622954</v>
      </c>
      <c r="O231" s="194"/>
      <c r="P231" s="2"/>
    </row>
    <row r="232" spans="1:16" x14ac:dyDescent="0.25">
      <c r="A232" s="45"/>
      <c r="C232" s="9"/>
      <c r="E232" s="8"/>
      <c r="F232" s="199" t="s">
        <v>8</v>
      </c>
      <c r="G232" s="201">
        <f>SUM(G225:G229)</f>
        <v>0</v>
      </c>
      <c r="I232" s="8"/>
      <c r="J232" s="203" t="s">
        <v>8</v>
      </c>
      <c r="K232" s="204">
        <f>SUM(K225:K229)</f>
        <v>0</v>
      </c>
      <c r="M232" s="186" t="str">
        <f>IF(O232&gt;=9,"ordine valido","attenzione:                                                          ordine minimo 10 pz")</f>
        <v>attenzione:                                                          ordine minimo 10 pz</v>
      </c>
      <c r="N232" s="195" t="s">
        <v>8</v>
      </c>
      <c r="O232" s="197">
        <f>SUM(O225:O229)</f>
        <v>0</v>
      </c>
    </row>
    <row r="233" spans="1:16" ht="15.75" thickBot="1" x14ac:dyDescent="0.3">
      <c r="A233" s="45"/>
      <c r="C233" s="9"/>
      <c r="E233" s="3"/>
      <c r="F233" s="200"/>
      <c r="G233" s="202"/>
      <c r="I233" s="3"/>
      <c r="J233" s="200"/>
      <c r="K233" s="202"/>
      <c r="M233" s="186"/>
      <c r="N233" s="196"/>
      <c r="O233" s="198"/>
    </row>
    <row r="234" spans="1:16" x14ac:dyDescent="0.25">
      <c r="A234" s="45"/>
      <c r="C234" s="9"/>
      <c r="E234" s="8" t="s">
        <v>197</v>
      </c>
      <c r="F234" s="199" t="s">
        <v>9</v>
      </c>
      <c r="G234" s="184">
        <f>F231*G232</f>
        <v>0</v>
      </c>
      <c r="I234" s="8" t="s">
        <v>31</v>
      </c>
      <c r="J234" s="199" t="s">
        <v>9</v>
      </c>
      <c r="K234" s="184">
        <f>J231*K232</f>
        <v>0</v>
      </c>
      <c r="M234" s="8" t="s">
        <v>32</v>
      </c>
      <c r="N234" s="199" t="s">
        <v>9</v>
      </c>
      <c r="O234" s="184">
        <f>N231*O232</f>
        <v>0</v>
      </c>
    </row>
    <row r="235" spans="1:16" ht="15.75" thickBot="1" x14ac:dyDescent="0.3">
      <c r="A235" s="45"/>
      <c r="C235" s="9"/>
      <c r="E235" s="3" t="s">
        <v>31</v>
      </c>
      <c r="F235" s="200"/>
      <c r="G235" s="185"/>
      <c r="I235" s="3" t="s">
        <v>30</v>
      </c>
      <c r="J235" s="200"/>
      <c r="K235" s="185"/>
      <c r="M235" s="3" t="s">
        <v>31</v>
      </c>
      <c r="N235" s="200"/>
      <c r="O235" s="185"/>
    </row>
    <row r="236" spans="1:16" ht="15.75" thickBot="1" x14ac:dyDescent="0.3">
      <c r="F236" s="11"/>
      <c r="G236" s="11"/>
      <c r="J236" s="11"/>
      <c r="K236" s="11"/>
      <c r="N236" s="10"/>
      <c r="O236" s="10"/>
    </row>
    <row r="237" spans="1:16" ht="36.950000000000003" customHeight="1" x14ac:dyDescent="0.35">
      <c r="A237" s="207" t="s">
        <v>36</v>
      </c>
      <c r="B237" s="5"/>
      <c r="C237" s="20" t="s">
        <v>12</v>
      </c>
      <c r="E237" s="12"/>
      <c r="F237" s="56" t="s">
        <v>0</v>
      </c>
      <c r="G237" s="122"/>
      <c r="H237" s="2"/>
      <c r="I237" s="12"/>
      <c r="J237" s="56" t="s">
        <v>0</v>
      </c>
      <c r="K237" s="122"/>
      <c r="M237" s="12"/>
      <c r="N237" s="189" t="s">
        <v>14</v>
      </c>
      <c r="O237" s="190"/>
      <c r="P237" s="2"/>
    </row>
    <row r="238" spans="1:16" ht="36.950000000000003" customHeight="1" thickBot="1" x14ac:dyDescent="0.3">
      <c r="A238" s="208"/>
      <c r="B238" s="6"/>
      <c r="C238" s="21" t="s">
        <v>10</v>
      </c>
      <c r="E238" s="13"/>
      <c r="F238" s="159" t="s">
        <v>1</v>
      </c>
      <c r="G238" s="105"/>
      <c r="H238" s="2"/>
      <c r="I238" s="13"/>
      <c r="J238" s="159" t="s">
        <v>1</v>
      </c>
      <c r="K238" s="105"/>
      <c r="M238" s="13"/>
      <c r="N238" s="159" t="s">
        <v>1</v>
      </c>
      <c r="O238" s="105"/>
      <c r="P238" s="2"/>
    </row>
    <row r="239" spans="1:16" ht="36.950000000000003" customHeight="1" x14ac:dyDescent="0.25">
      <c r="A239" s="47"/>
      <c r="B239" s="6"/>
      <c r="C239" s="24"/>
      <c r="E239" s="13"/>
      <c r="F239" s="159" t="s">
        <v>2</v>
      </c>
      <c r="G239" s="105"/>
      <c r="H239" s="2"/>
      <c r="I239" s="13"/>
      <c r="J239" s="159" t="s">
        <v>2</v>
      </c>
      <c r="K239" s="105"/>
      <c r="M239" s="13"/>
      <c r="N239" s="159" t="s">
        <v>2</v>
      </c>
      <c r="O239" s="105"/>
      <c r="P239" s="2"/>
    </row>
    <row r="240" spans="1:16" ht="36.950000000000003" customHeight="1" x14ac:dyDescent="0.35">
      <c r="A240" s="47"/>
      <c r="B240" s="6"/>
      <c r="C240" s="22" t="s">
        <v>6</v>
      </c>
      <c r="E240" s="13"/>
      <c r="F240" s="159" t="s">
        <v>3</v>
      </c>
      <c r="G240" s="105"/>
      <c r="H240" s="2"/>
      <c r="I240" s="13"/>
      <c r="J240" s="159" t="s">
        <v>3</v>
      </c>
      <c r="K240" s="105"/>
      <c r="M240" s="13"/>
      <c r="N240" s="159" t="s">
        <v>3</v>
      </c>
      <c r="O240" s="105"/>
      <c r="P240" s="2"/>
    </row>
    <row r="241" spans="1:16" ht="36.950000000000003" customHeight="1" thickBot="1" x14ac:dyDescent="0.3">
      <c r="A241" s="47"/>
      <c r="B241" s="7"/>
      <c r="C241" s="23">
        <v>18</v>
      </c>
      <c r="E241" s="14"/>
      <c r="F241" s="158" t="s">
        <v>4</v>
      </c>
      <c r="G241" s="106"/>
      <c r="H241" s="2"/>
      <c r="I241" s="14"/>
      <c r="J241" s="158" t="s">
        <v>4</v>
      </c>
      <c r="K241" s="106"/>
      <c r="M241" s="14"/>
      <c r="N241" s="158" t="s">
        <v>4</v>
      </c>
      <c r="O241" s="106"/>
      <c r="P241" s="2"/>
    </row>
    <row r="242" spans="1:16" ht="15" customHeight="1" thickBot="1" x14ac:dyDescent="0.3">
      <c r="A242" s="47"/>
      <c r="B242" s="191" t="s">
        <v>46</v>
      </c>
      <c r="C242" s="26"/>
      <c r="E242" s="25" t="s">
        <v>13</v>
      </c>
      <c r="F242" s="14"/>
      <c r="G242" s="27">
        <v>0.4</v>
      </c>
      <c r="H242" s="2"/>
      <c r="I242" s="25" t="s">
        <v>13</v>
      </c>
      <c r="J242" s="14"/>
      <c r="K242" s="27">
        <v>0.4</v>
      </c>
      <c r="M242" s="25" t="s">
        <v>13</v>
      </c>
      <c r="N242" s="61"/>
      <c r="O242" s="62">
        <v>0.6</v>
      </c>
      <c r="P242" s="2"/>
    </row>
    <row r="243" spans="1:16" ht="15" customHeight="1" thickBot="1" x14ac:dyDescent="0.3">
      <c r="A243" s="47"/>
      <c r="B243" s="192"/>
      <c r="C243" s="19"/>
      <c r="E243" s="25" t="s">
        <v>7</v>
      </c>
      <c r="F243" s="193">
        <f>(C241/1.22)*(1-G242)</f>
        <v>8.8524590163934427</v>
      </c>
      <c r="G243" s="194"/>
      <c r="H243" s="2"/>
      <c r="I243" s="25" t="s">
        <v>7</v>
      </c>
      <c r="J243" s="193">
        <f>(C241/1.22)*(1-K242)</f>
        <v>8.8524590163934427</v>
      </c>
      <c r="K243" s="194"/>
      <c r="M243" s="25" t="s">
        <v>7</v>
      </c>
      <c r="N243" s="193">
        <f>(C241/1.22)*(1-O242)</f>
        <v>5.9016393442622954</v>
      </c>
      <c r="O243" s="194"/>
      <c r="P243" s="2"/>
    </row>
    <row r="244" spans="1:16" x14ac:dyDescent="0.25">
      <c r="A244" s="45"/>
      <c r="C244" s="9"/>
      <c r="E244" s="8"/>
      <c r="F244" s="199" t="s">
        <v>8</v>
      </c>
      <c r="G244" s="201">
        <f>SUM(G237:G241)</f>
        <v>0</v>
      </c>
      <c r="I244" s="8"/>
      <c r="J244" s="203" t="s">
        <v>8</v>
      </c>
      <c r="K244" s="204">
        <f>SUM(K237:K241)</f>
        <v>0</v>
      </c>
      <c r="M244" s="186" t="str">
        <f>IF(O244&gt;=9,"ordine valido","attenzione:                                                          ordine minimo 10 pz")</f>
        <v>attenzione:                                                          ordine minimo 10 pz</v>
      </c>
      <c r="N244" s="195" t="s">
        <v>8</v>
      </c>
      <c r="O244" s="197">
        <f>SUM(O237:O241)</f>
        <v>0</v>
      </c>
    </row>
    <row r="245" spans="1:16" ht="15.75" thickBot="1" x14ac:dyDescent="0.3">
      <c r="A245" s="45"/>
      <c r="C245" s="9"/>
      <c r="E245" s="3"/>
      <c r="F245" s="200"/>
      <c r="G245" s="202"/>
      <c r="I245" s="3"/>
      <c r="J245" s="200"/>
      <c r="K245" s="202"/>
      <c r="M245" s="186"/>
      <c r="N245" s="196"/>
      <c r="O245" s="198"/>
    </row>
    <row r="246" spans="1:16" x14ac:dyDescent="0.25">
      <c r="A246" s="45"/>
      <c r="C246" s="9"/>
      <c r="E246" s="8" t="s">
        <v>31</v>
      </c>
      <c r="F246" s="199" t="s">
        <v>9</v>
      </c>
      <c r="G246" s="184">
        <f>F243*G244</f>
        <v>0</v>
      </c>
      <c r="I246" s="8" t="s">
        <v>37</v>
      </c>
      <c r="J246" s="199" t="s">
        <v>9</v>
      </c>
      <c r="K246" s="184">
        <f>J243*K244</f>
        <v>0</v>
      </c>
      <c r="M246" s="8" t="s">
        <v>32</v>
      </c>
      <c r="N246" s="199" t="s">
        <v>9</v>
      </c>
      <c r="O246" s="184">
        <f>N243*O244</f>
        <v>0</v>
      </c>
    </row>
    <row r="247" spans="1:16" ht="15.75" thickBot="1" x14ac:dyDescent="0.3">
      <c r="A247" s="45"/>
      <c r="C247" s="9"/>
      <c r="E247" s="3" t="s">
        <v>30</v>
      </c>
      <c r="F247" s="200"/>
      <c r="G247" s="185"/>
      <c r="I247" s="3" t="s">
        <v>30</v>
      </c>
      <c r="J247" s="200"/>
      <c r="K247" s="185"/>
      <c r="M247" s="3" t="s">
        <v>31</v>
      </c>
      <c r="N247" s="200"/>
      <c r="O247" s="185"/>
    </row>
    <row r="248" spans="1:16" ht="15.75" thickBot="1" x14ac:dyDescent="0.3">
      <c r="F248" s="11"/>
      <c r="G248" s="11"/>
      <c r="J248" s="11"/>
      <c r="K248" s="11"/>
      <c r="N248" s="10"/>
      <c r="O248" s="10"/>
    </row>
    <row r="249" spans="1:16" ht="36.950000000000003" customHeight="1" x14ac:dyDescent="0.35">
      <c r="A249" s="207" t="s">
        <v>36</v>
      </c>
      <c r="B249" s="5"/>
      <c r="C249" s="20" t="s">
        <v>169</v>
      </c>
      <c r="E249" s="12"/>
      <c r="F249" s="56" t="s">
        <v>0</v>
      </c>
      <c r="G249" s="122"/>
      <c r="H249" s="2"/>
      <c r="I249" s="12"/>
      <c r="J249" s="56" t="s">
        <v>0</v>
      </c>
      <c r="K249" s="122"/>
      <c r="M249" s="12"/>
      <c r="N249" s="189" t="s">
        <v>14</v>
      </c>
      <c r="O249" s="190"/>
      <c r="P249" s="2"/>
    </row>
    <row r="250" spans="1:16" ht="36.950000000000003" customHeight="1" thickBot="1" x14ac:dyDescent="0.3">
      <c r="A250" s="208"/>
      <c r="B250" s="6"/>
      <c r="C250" s="21" t="s">
        <v>35</v>
      </c>
      <c r="E250" s="13"/>
      <c r="F250" s="159" t="s">
        <v>1</v>
      </c>
      <c r="G250" s="105"/>
      <c r="H250" s="2"/>
      <c r="I250" s="13"/>
      <c r="J250" s="159" t="s">
        <v>1</v>
      </c>
      <c r="K250" s="105"/>
      <c r="M250" s="13"/>
      <c r="N250" s="159" t="s">
        <v>1</v>
      </c>
      <c r="O250" s="105"/>
      <c r="P250" s="2"/>
    </row>
    <row r="251" spans="1:16" ht="36.950000000000003" customHeight="1" x14ac:dyDescent="0.25">
      <c r="A251" s="47"/>
      <c r="B251" s="6"/>
      <c r="C251" s="24"/>
      <c r="E251" s="13"/>
      <c r="F251" s="159" t="s">
        <v>2</v>
      </c>
      <c r="G251" s="105"/>
      <c r="H251" s="2"/>
      <c r="I251" s="13"/>
      <c r="J251" s="159" t="s">
        <v>2</v>
      </c>
      <c r="K251" s="105"/>
      <c r="M251" s="13"/>
      <c r="N251" s="159" t="s">
        <v>2</v>
      </c>
      <c r="O251" s="105"/>
      <c r="P251" s="2"/>
    </row>
    <row r="252" spans="1:16" ht="36.950000000000003" customHeight="1" x14ac:dyDescent="0.35">
      <c r="A252" s="47"/>
      <c r="B252" s="6"/>
      <c r="C252" s="22" t="s">
        <v>6</v>
      </c>
      <c r="E252" s="13"/>
      <c r="F252" s="159" t="s">
        <v>3</v>
      </c>
      <c r="G252" s="105"/>
      <c r="H252" s="2"/>
      <c r="I252" s="13"/>
      <c r="J252" s="159" t="s">
        <v>3</v>
      </c>
      <c r="K252" s="105"/>
      <c r="M252" s="13"/>
      <c r="N252" s="159" t="s">
        <v>3</v>
      </c>
      <c r="O252" s="105"/>
      <c r="P252" s="2"/>
    </row>
    <row r="253" spans="1:16" ht="36.950000000000003" customHeight="1" thickBot="1" x14ac:dyDescent="0.3">
      <c r="A253" s="47"/>
      <c r="B253" s="7"/>
      <c r="C253" s="23">
        <v>18</v>
      </c>
      <c r="E253" s="14"/>
      <c r="F253" s="158" t="s">
        <v>4</v>
      </c>
      <c r="G253" s="106"/>
      <c r="H253" s="2"/>
      <c r="I253" s="14"/>
      <c r="J253" s="158" t="s">
        <v>4</v>
      </c>
      <c r="K253" s="106"/>
      <c r="M253" s="14"/>
      <c r="N253" s="158" t="s">
        <v>4</v>
      </c>
      <c r="O253" s="106"/>
      <c r="P253" s="2"/>
    </row>
    <row r="254" spans="1:16" ht="15" customHeight="1" thickBot="1" x14ac:dyDescent="0.3">
      <c r="A254" s="47"/>
      <c r="B254" s="191" t="s">
        <v>185</v>
      </c>
      <c r="C254" s="26"/>
      <c r="E254" s="25" t="s">
        <v>13</v>
      </c>
      <c r="F254" s="14"/>
      <c r="G254" s="27">
        <v>0.4</v>
      </c>
      <c r="H254" s="2"/>
      <c r="I254" s="25" t="s">
        <v>13</v>
      </c>
      <c r="J254" s="14"/>
      <c r="K254" s="27">
        <v>0.4</v>
      </c>
      <c r="M254" s="25" t="s">
        <v>13</v>
      </c>
      <c r="N254" s="61"/>
      <c r="O254" s="62">
        <v>0.6</v>
      </c>
      <c r="P254" s="2"/>
    </row>
    <row r="255" spans="1:16" ht="15" customHeight="1" thickBot="1" x14ac:dyDescent="0.3">
      <c r="A255" s="47"/>
      <c r="B255" s="192"/>
      <c r="C255" s="19"/>
      <c r="E255" s="25" t="s">
        <v>7</v>
      </c>
      <c r="F255" s="193">
        <f>(C253/1.22)*(1-G254)</f>
        <v>8.8524590163934427</v>
      </c>
      <c r="G255" s="194"/>
      <c r="H255" s="2"/>
      <c r="I255" s="25" t="s">
        <v>7</v>
      </c>
      <c r="J255" s="193">
        <f>(C253/1.22)*(1-K254)</f>
        <v>8.8524590163934427</v>
      </c>
      <c r="K255" s="194"/>
      <c r="M255" s="25" t="s">
        <v>7</v>
      </c>
      <c r="N255" s="193">
        <f>(C253/1.22)*(1-O254)</f>
        <v>5.9016393442622954</v>
      </c>
      <c r="O255" s="194"/>
      <c r="P255" s="2"/>
    </row>
    <row r="256" spans="1:16" x14ac:dyDescent="0.25">
      <c r="A256" s="45"/>
      <c r="C256" s="9"/>
      <c r="E256" s="8"/>
      <c r="F256" s="199" t="s">
        <v>8</v>
      </c>
      <c r="G256" s="201">
        <f>SUM(G249:G253)</f>
        <v>0</v>
      </c>
      <c r="I256" s="8"/>
      <c r="J256" s="203" t="s">
        <v>8</v>
      </c>
      <c r="K256" s="204">
        <f>SUM(K249:K253)</f>
        <v>0</v>
      </c>
      <c r="M256" s="186" t="str">
        <f>IF(O256&gt;=9,"ordine valido","attenzione:                                                          ordine minimo 10 pz")</f>
        <v>attenzione:                                                          ordine minimo 10 pz</v>
      </c>
      <c r="N256" s="195" t="s">
        <v>8</v>
      </c>
      <c r="O256" s="197">
        <f>SUM(O249:O253)</f>
        <v>0</v>
      </c>
    </row>
    <row r="257" spans="1:16" ht="15.75" thickBot="1" x14ac:dyDescent="0.3">
      <c r="A257" s="45"/>
      <c r="C257" s="9"/>
      <c r="E257" s="3"/>
      <c r="F257" s="200"/>
      <c r="G257" s="202"/>
      <c r="I257" s="3"/>
      <c r="J257" s="200"/>
      <c r="K257" s="202"/>
      <c r="M257" s="186"/>
      <c r="N257" s="196"/>
      <c r="O257" s="198"/>
    </row>
    <row r="258" spans="1:16" x14ac:dyDescent="0.25">
      <c r="A258" s="45"/>
      <c r="C258" s="9"/>
      <c r="E258" s="8" t="s">
        <v>39</v>
      </c>
      <c r="F258" s="199" t="s">
        <v>9</v>
      </c>
      <c r="G258" s="184">
        <f>F255*G256</f>
        <v>0</v>
      </c>
      <c r="I258" s="8" t="s">
        <v>37</v>
      </c>
      <c r="J258" s="199" t="s">
        <v>9</v>
      </c>
      <c r="K258" s="184">
        <f>J255*K256</f>
        <v>0</v>
      </c>
      <c r="M258" s="8" t="s">
        <v>38</v>
      </c>
      <c r="N258" s="199" t="s">
        <v>9</v>
      </c>
      <c r="O258" s="184">
        <f>N255*O256</f>
        <v>0</v>
      </c>
    </row>
    <row r="259" spans="1:16" ht="15.75" thickBot="1" x14ac:dyDescent="0.3">
      <c r="A259" s="45"/>
      <c r="C259" s="9"/>
      <c r="E259" s="3" t="s">
        <v>32</v>
      </c>
      <c r="F259" s="200"/>
      <c r="G259" s="185"/>
      <c r="I259" s="3" t="s">
        <v>30</v>
      </c>
      <c r="J259" s="200"/>
      <c r="K259" s="185"/>
      <c r="M259" s="3" t="s">
        <v>31</v>
      </c>
      <c r="N259" s="200"/>
      <c r="O259" s="185"/>
    </row>
    <row r="260" spans="1:16" ht="15.75" thickBot="1" x14ac:dyDescent="0.3">
      <c r="F260" s="11"/>
      <c r="G260" s="11"/>
      <c r="J260" s="11"/>
      <c r="K260" s="11"/>
      <c r="N260" s="10"/>
      <c r="O260" s="10"/>
    </row>
    <row r="261" spans="1:16" ht="36.950000000000003" customHeight="1" x14ac:dyDescent="0.35">
      <c r="A261" s="207" t="s">
        <v>36</v>
      </c>
      <c r="B261" s="5"/>
      <c r="C261" s="20" t="s">
        <v>12</v>
      </c>
      <c r="E261" s="12"/>
      <c r="F261" s="56" t="s">
        <v>0</v>
      </c>
      <c r="G261" s="122"/>
      <c r="H261" s="2"/>
      <c r="I261" s="12"/>
      <c r="J261" s="56" t="s">
        <v>0</v>
      </c>
      <c r="K261" s="122"/>
      <c r="M261" s="12"/>
      <c r="N261" s="189" t="s">
        <v>14</v>
      </c>
      <c r="O261" s="190"/>
      <c r="P261" s="2"/>
    </row>
    <row r="262" spans="1:16" ht="36.950000000000003" customHeight="1" thickBot="1" x14ac:dyDescent="0.3">
      <c r="A262" s="208"/>
      <c r="B262" s="6"/>
      <c r="C262" s="21" t="s">
        <v>59</v>
      </c>
      <c r="E262" s="13"/>
      <c r="F262" s="159" t="s">
        <v>1</v>
      </c>
      <c r="G262" s="105"/>
      <c r="H262" s="2"/>
      <c r="I262" s="13"/>
      <c r="J262" s="159" t="s">
        <v>1</v>
      </c>
      <c r="K262" s="105"/>
      <c r="M262" s="13"/>
      <c r="N262" s="159" t="s">
        <v>1</v>
      </c>
      <c r="O262" s="105"/>
      <c r="P262" s="2"/>
    </row>
    <row r="263" spans="1:16" ht="36.950000000000003" customHeight="1" x14ac:dyDescent="0.25">
      <c r="A263" s="47"/>
      <c r="B263" s="6"/>
      <c r="C263" s="24"/>
      <c r="E263" s="13"/>
      <c r="F263" s="159" t="s">
        <v>2</v>
      </c>
      <c r="G263" s="105"/>
      <c r="H263" s="2"/>
      <c r="I263" s="13"/>
      <c r="J263" s="159" t="s">
        <v>2</v>
      </c>
      <c r="K263" s="105"/>
      <c r="M263" s="13"/>
      <c r="N263" s="159" t="s">
        <v>2</v>
      </c>
      <c r="O263" s="105"/>
      <c r="P263" s="2"/>
    </row>
    <row r="264" spans="1:16" ht="36.950000000000003" customHeight="1" x14ac:dyDescent="0.35">
      <c r="A264" s="47"/>
      <c r="B264" s="6"/>
      <c r="C264" s="22" t="s">
        <v>6</v>
      </c>
      <c r="E264" s="13"/>
      <c r="F264" s="159" t="s">
        <v>3</v>
      </c>
      <c r="G264" s="105"/>
      <c r="H264" s="2"/>
      <c r="I264" s="13"/>
      <c r="J264" s="159" t="s">
        <v>3</v>
      </c>
      <c r="K264" s="105"/>
      <c r="M264" s="13"/>
      <c r="N264" s="159" t="s">
        <v>3</v>
      </c>
      <c r="O264" s="105"/>
      <c r="P264" s="2"/>
    </row>
    <row r="265" spans="1:16" ht="36.950000000000003" customHeight="1" thickBot="1" x14ac:dyDescent="0.3">
      <c r="A265" s="47"/>
      <c r="B265" s="7"/>
      <c r="C265" s="23">
        <v>18</v>
      </c>
      <c r="E265" s="14"/>
      <c r="F265" s="158" t="s">
        <v>4</v>
      </c>
      <c r="G265" s="106"/>
      <c r="H265" s="2"/>
      <c r="I265" s="14"/>
      <c r="J265" s="158" t="s">
        <v>4</v>
      </c>
      <c r="K265" s="106"/>
      <c r="M265" s="14"/>
      <c r="N265" s="158" t="s">
        <v>4</v>
      </c>
      <c r="O265" s="106"/>
      <c r="P265" s="2"/>
    </row>
    <row r="266" spans="1:16" ht="15" customHeight="1" thickBot="1" x14ac:dyDescent="0.3">
      <c r="A266" s="47"/>
      <c r="B266" s="191" t="s">
        <v>184</v>
      </c>
      <c r="C266" s="26"/>
      <c r="E266" s="25" t="s">
        <v>13</v>
      </c>
      <c r="F266" s="14"/>
      <c r="G266" s="27">
        <v>0.4</v>
      </c>
      <c r="H266" s="2"/>
      <c r="I266" s="25" t="s">
        <v>13</v>
      </c>
      <c r="J266" s="14"/>
      <c r="K266" s="27">
        <v>0.4</v>
      </c>
      <c r="M266" s="25" t="s">
        <v>13</v>
      </c>
      <c r="N266" s="61"/>
      <c r="O266" s="62">
        <v>0.6</v>
      </c>
      <c r="P266" s="2"/>
    </row>
    <row r="267" spans="1:16" ht="15" customHeight="1" thickBot="1" x14ac:dyDescent="0.3">
      <c r="A267" s="47"/>
      <c r="B267" s="192"/>
      <c r="C267" s="19"/>
      <c r="E267" s="25" t="s">
        <v>7</v>
      </c>
      <c r="F267" s="193">
        <f>(C265/1.22)*(1-G266)</f>
        <v>8.8524590163934427</v>
      </c>
      <c r="G267" s="194"/>
      <c r="H267" s="2"/>
      <c r="I267" s="25" t="s">
        <v>7</v>
      </c>
      <c r="J267" s="193">
        <f>(C265/1.22)*(1-K266)</f>
        <v>8.8524590163934427</v>
      </c>
      <c r="K267" s="194"/>
      <c r="M267" s="25" t="s">
        <v>7</v>
      </c>
      <c r="N267" s="193">
        <f>(C265/1.22)*(1-O266)</f>
        <v>5.9016393442622954</v>
      </c>
      <c r="O267" s="194"/>
      <c r="P267" s="2"/>
    </row>
    <row r="268" spans="1:16" x14ac:dyDescent="0.25">
      <c r="A268" s="45"/>
      <c r="C268" s="9"/>
      <c r="E268" s="8"/>
      <c r="F268" s="199" t="s">
        <v>8</v>
      </c>
      <c r="G268" s="201">
        <f>SUM(G261:G265)</f>
        <v>0</v>
      </c>
      <c r="I268" s="8"/>
      <c r="J268" s="203" t="s">
        <v>8</v>
      </c>
      <c r="K268" s="204">
        <f>SUM(K261:K265)</f>
        <v>0</v>
      </c>
      <c r="M268" s="186" t="str">
        <f>IF(O268&gt;=9,"ordine valido","attenzione:                                                          ordine minimo 10 pz")</f>
        <v>attenzione:                                                          ordine minimo 10 pz</v>
      </c>
      <c r="N268" s="195" t="s">
        <v>8</v>
      </c>
      <c r="O268" s="197">
        <f>SUM(O261:O265)</f>
        <v>0</v>
      </c>
    </row>
    <row r="269" spans="1:16" ht="15.75" thickBot="1" x14ac:dyDescent="0.3">
      <c r="A269" s="45"/>
      <c r="C269" s="9"/>
      <c r="E269" s="3"/>
      <c r="F269" s="200"/>
      <c r="G269" s="202"/>
      <c r="I269" s="3"/>
      <c r="J269" s="200"/>
      <c r="K269" s="202"/>
      <c r="M269" s="186"/>
      <c r="N269" s="196"/>
      <c r="O269" s="198"/>
    </row>
    <row r="270" spans="1:16" x14ac:dyDescent="0.25">
      <c r="A270" s="45"/>
      <c r="C270" s="9"/>
      <c r="E270" s="8" t="s">
        <v>30</v>
      </c>
      <c r="F270" s="199" t="s">
        <v>9</v>
      </c>
      <c r="G270" s="184">
        <f>F267*G268</f>
        <v>0</v>
      </c>
      <c r="I270" s="8" t="s">
        <v>37</v>
      </c>
      <c r="J270" s="199" t="s">
        <v>9</v>
      </c>
      <c r="K270" s="184">
        <f>J267*K268</f>
        <v>0</v>
      </c>
      <c r="M270" s="8" t="s">
        <v>38</v>
      </c>
      <c r="N270" s="199" t="s">
        <v>9</v>
      </c>
      <c r="O270" s="184">
        <f>N267*O268</f>
        <v>0</v>
      </c>
    </row>
    <row r="271" spans="1:16" ht="15.75" thickBot="1" x14ac:dyDescent="0.3">
      <c r="A271" s="45"/>
      <c r="C271" s="9"/>
      <c r="E271" s="3" t="s">
        <v>31</v>
      </c>
      <c r="F271" s="200"/>
      <c r="G271" s="185"/>
      <c r="I271" s="3" t="s">
        <v>30</v>
      </c>
      <c r="J271" s="200"/>
      <c r="K271" s="185"/>
      <c r="M271" s="3" t="s">
        <v>31</v>
      </c>
      <c r="N271" s="200"/>
      <c r="O271" s="185"/>
    </row>
    <row r="272" spans="1:16" ht="15.75" thickBot="1" x14ac:dyDescent="0.3">
      <c r="F272" s="11"/>
      <c r="G272" s="11"/>
      <c r="J272" s="11"/>
      <c r="K272" s="11"/>
      <c r="N272" s="10"/>
      <c r="O272" s="10"/>
    </row>
    <row r="273" spans="1:16" ht="36.950000000000003" customHeight="1" x14ac:dyDescent="0.35">
      <c r="A273" s="207" t="s">
        <v>36</v>
      </c>
      <c r="B273" s="5"/>
      <c r="C273" s="20" t="s">
        <v>12</v>
      </c>
      <c r="E273" s="12"/>
      <c r="F273" s="56" t="s">
        <v>0</v>
      </c>
      <c r="G273" s="122"/>
      <c r="H273" s="2"/>
      <c r="I273" s="12"/>
      <c r="J273" s="56" t="s">
        <v>0</v>
      </c>
      <c r="K273" s="122"/>
      <c r="M273" s="12"/>
      <c r="N273" s="189" t="s">
        <v>14</v>
      </c>
      <c r="O273" s="190"/>
      <c r="P273" s="2"/>
    </row>
    <row r="274" spans="1:16" ht="36.950000000000003" customHeight="1" thickBot="1" x14ac:dyDescent="0.3">
      <c r="A274" s="208"/>
      <c r="B274" s="6"/>
      <c r="C274" s="21" t="s">
        <v>186</v>
      </c>
      <c r="E274" s="13"/>
      <c r="F274" s="159" t="s">
        <v>1</v>
      </c>
      <c r="G274" s="105"/>
      <c r="H274" s="2"/>
      <c r="I274" s="13"/>
      <c r="J274" s="159" t="s">
        <v>1</v>
      </c>
      <c r="K274" s="105"/>
      <c r="M274" s="13"/>
      <c r="N274" s="159" t="s">
        <v>1</v>
      </c>
      <c r="O274" s="105"/>
      <c r="P274" s="2"/>
    </row>
    <row r="275" spans="1:16" ht="36.950000000000003" customHeight="1" x14ac:dyDescent="0.25">
      <c r="A275" s="47"/>
      <c r="B275" s="6"/>
      <c r="C275" s="24"/>
      <c r="E275" s="13"/>
      <c r="F275" s="159" t="s">
        <v>2</v>
      </c>
      <c r="G275" s="105"/>
      <c r="H275" s="2"/>
      <c r="I275" s="13"/>
      <c r="J275" s="159" t="s">
        <v>2</v>
      </c>
      <c r="K275" s="105"/>
      <c r="M275" s="13"/>
      <c r="N275" s="159" t="s">
        <v>2</v>
      </c>
      <c r="O275" s="105"/>
      <c r="P275" s="2"/>
    </row>
    <row r="276" spans="1:16" ht="36.950000000000003" customHeight="1" x14ac:dyDescent="0.35">
      <c r="A276" s="47"/>
      <c r="B276" s="6"/>
      <c r="C276" s="22" t="s">
        <v>6</v>
      </c>
      <c r="E276" s="13"/>
      <c r="F276" s="159" t="s">
        <v>3</v>
      </c>
      <c r="G276" s="105"/>
      <c r="H276" s="2"/>
      <c r="I276" s="13"/>
      <c r="J276" s="159" t="s">
        <v>3</v>
      </c>
      <c r="K276" s="105"/>
      <c r="M276" s="13"/>
      <c r="N276" s="159" t="s">
        <v>3</v>
      </c>
      <c r="O276" s="105"/>
      <c r="P276" s="2"/>
    </row>
    <row r="277" spans="1:16" ht="36.950000000000003" customHeight="1" thickBot="1" x14ac:dyDescent="0.3">
      <c r="A277" s="47"/>
      <c r="B277" s="7"/>
      <c r="C277" s="23">
        <v>18</v>
      </c>
      <c r="E277" s="14"/>
      <c r="F277" s="158" t="s">
        <v>4</v>
      </c>
      <c r="G277" s="106"/>
      <c r="H277" s="2"/>
      <c r="I277" s="14"/>
      <c r="J277" s="158" t="s">
        <v>4</v>
      </c>
      <c r="K277" s="106"/>
      <c r="M277" s="14"/>
      <c r="N277" s="158" t="s">
        <v>4</v>
      </c>
      <c r="O277" s="106"/>
      <c r="P277" s="2"/>
    </row>
    <row r="278" spans="1:16" ht="15" customHeight="1" thickBot="1" x14ac:dyDescent="0.3">
      <c r="A278" s="47"/>
      <c r="B278" s="191" t="s">
        <v>187</v>
      </c>
      <c r="C278" s="26"/>
      <c r="E278" s="25" t="s">
        <v>13</v>
      </c>
      <c r="F278" s="14"/>
      <c r="G278" s="27">
        <v>0.4</v>
      </c>
      <c r="H278" s="2"/>
      <c r="I278" s="25" t="s">
        <v>13</v>
      </c>
      <c r="J278" s="14"/>
      <c r="K278" s="27">
        <v>0.4</v>
      </c>
      <c r="M278" s="25" t="s">
        <v>13</v>
      </c>
      <c r="N278" s="61"/>
      <c r="O278" s="62">
        <v>0.6</v>
      </c>
      <c r="P278" s="2"/>
    </row>
    <row r="279" spans="1:16" ht="15" customHeight="1" thickBot="1" x14ac:dyDescent="0.3">
      <c r="A279" s="47"/>
      <c r="B279" s="192"/>
      <c r="C279" s="19"/>
      <c r="E279" s="25" t="s">
        <v>7</v>
      </c>
      <c r="F279" s="193">
        <f>(C277/1.22)*(1-G278)</f>
        <v>8.8524590163934427</v>
      </c>
      <c r="G279" s="194"/>
      <c r="H279" s="2"/>
      <c r="I279" s="25" t="s">
        <v>7</v>
      </c>
      <c r="J279" s="193">
        <f>(C277/1.22)*(1-K278)</f>
        <v>8.8524590163934427</v>
      </c>
      <c r="K279" s="194"/>
      <c r="M279" s="25" t="s">
        <v>7</v>
      </c>
      <c r="N279" s="193">
        <f>(C277/1.22)*(1-O278)</f>
        <v>5.9016393442622954</v>
      </c>
      <c r="O279" s="194"/>
      <c r="P279" s="2"/>
    </row>
    <row r="280" spans="1:16" x14ac:dyDescent="0.25">
      <c r="A280" s="45"/>
      <c r="C280" s="9"/>
      <c r="E280" s="8"/>
      <c r="F280" s="199" t="s">
        <v>8</v>
      </c>
      <c r="G280" s="201">
        <f>SUM(G273:G277)</f>
        <v>0</v>
      </c>
      <c r="I280" s="8"/>
      <c r="J280" s="203" t="s">
        <v>8</v>
      </c>
      <c r="K280" s="204">
        <f>SUM(K273:K277)</f>
        <v>0</v>
      </c>
      <c r="M280" s="186" t="str">
        <f>IF(O280&gt;=9,"ordine valido","attenzione:                                                          ordine minimo 10 pz")</f>
        <v>attenzione:                                                          ordine minimo 10 pz</v>
      </c>
      <c r="N280" s="195" t="s">
        <v>8</v>
      </c>
      <c r="O280" s="197">
        <f>SUM(O273:O277)</f>
        <v>0</v>
      </c>
    </row>
    <row r="281" spans="1:16" ht="15.75" thickBot="1" x14ac:dyDescent="0.3">
      <c r="A281" s="45"/>
      <c r="C281" s="9"/>
      <c r="E281" s="3"/>
      <c r="F281" s="200"/>
      <c r="G281" s="202"/>
      <c r="I281" s="3"/>
      <c r="J281" s="200"/>
      <c r="K281" s="202"/>
      <c r="M281" s="186"/>
      <c r="N281" s="196"/>
      <c r="O281" s="198"/>
    </row>
    <row r="282" spans="1:16" x14ac:dyDescent="0.25">
      <c r="A282" s="45"/>
      <c r="C282" s="9"/>
      <c r="E282" s="8" t="s">
        <v>31</v>
      </c>
      <c r="F282" s="199" t="s">
        <v>9</v>
      </c>
      <c r="G282" s="184">
        <f>F279*G280</f>
        <v>0</v>
      </c>
      <c r="I282" s="8" t="s">
        <v>37</v>
      </c>
      <c r="J282" s="199" t="s">
        <v>9</v>
      </c>
      <c r="K282" s="184">
        <f>J279*K280</f>
        <v>0</v>
      </c>
      <c r="M282" s="8" t="s">
        <v>38</v>
      </c>
      <c r="N282" s="199" t="s">
        <v>9</v>
      </c>
      <c r="O282" s="184">
        <f>N279*O280</f>
        <v>0</v>
      </c>
    </row>
    <row r="283" spans="1:16" ht="15.75" thickBot="1" x14ac:dyDescent="0.3">
      <c r="A283" s="45"/>
      <c r="C283" s="9"/>
      <c r="E283" s="3" t="s">
        <v>30</v>
      </c>
      <c r="F283" s="200"/>
      <c r="G283" s="185"/>
      <c r="I283" s="3" t="s">
        <v>30</v>
      </c>
      <c r="J283" s="200"/>
      <c r="K283" s="185"/>
      <c r="M283" s="3" t="s">
        <v>31</v>
      </c>
      <c r="N283" s="200"/>
      <c r="O283" s="185"/>
    </row>
    <row r="284" spans="1:16" s="10" customFormat="1" x14ac:dyDescent="0.25"/>
    <row r="285" spans="1:16" s="10" customFormat="1" ht="36.950000000000003" hidden="1" customHeight="1" x14ac:dyDescent="0.35">
      <c r="A285" s="183"/>
      <c r="C285" s="175"/>
      <c r="E285" s="174"/>
      <c r="F285" s="174"/>
      <c r="G285" s="151"/>
      <c r="H285" s="174"/>
      <c r="I285" s="174"/>
      <c r="J285" s="174"/>
      <c r="K285" s="151"/>
      <c r="M285" s="174"/>
      <c r="N285" s="182"/>
      <c r="O285" s="182"/>
      <c r="P285" s="174"/>
    </row>
    <row r="286" spans="1:16" s="10" customFormat="1" ht="36.950000000000003" hidden="1" customHeight="1" x14ac:dyDescent="0.25">
      <c r="A286" s="183"/>
      <c r="C286" s="176"/>
      <c r="E286" s="174"/>
      <c r="F286" s="174"/>
      <c r="G286" s="151"/>
      <c r="H286" s="174"/>
      <c r="I286" s="174"/>
      <c r="J286" s="174"/>
      <c r="K286" s="151"/>
      <c r="M286" s="174"/>
      <c r="N286" s="174"/>
      <c r="O286" s="174"/>
      <c r="P286" s="174"/>
    </row>
    <row r="287" spans="1:16" s="10" customFormat="1" ht="36.950000000000003" hidden="1" customHeight="1" x14ac:dyDescent="0.25">
      <c r="A287" s="47"/>
      <c r="C287" s="177"/>
      <c r="E287" s="174"/>
      <c r="F287" s="174"/>
      <c r="G287" s="151"/>
      <c r="H287" s="174"/>
      <c r="I287" s="174"/>
      <c r="J287" s="174"/>
      <c r="K287" s="151"/>
      <c r="M287" s="174"/>
      <c r="N287" s="174"/>
      <c r="O287" s="174"/>
      <c r="P287" s="174"/>
    </row>
    <row r="288" spans="1:16" s="10" customFormat="1" ht="36.950000000000003" hidden="1" customHeight="1" x14ac:dyDescent="0.35">
      <c r="A288" s="47"/>
      <c r="C288" s="175"/>
      <c r="E288" s="174"/>
      <c r="F288" s="174"/>
      <c r="G288" s="151"/>
      <c r="H288" s="174"/>
      <c r="I288" s="174"/>
      <c r="J288" s="174"/>
      <c r="K288" s="151"/>
      <c r="M288" s="174"/>
      <c r="N288" s="174"/>
      <c r="O288" s="174"/>
      <c r="P288" s="174"/>
    </row>
    <row r="289" spans="1:16" s="10" customFormat="1" ht="36.950000000000003" hidden="1" customHeight="1" x14ac:dyDescent="0.25">
      <c r="A289" s="47"/>
      <c r="C289" s="26"/>
      <c r="E289" s="174"/>
      <c r="F289" s="174"/>
      <c r="G289" s="151"/>
      <c r="H289" s="174"/>
      <c r="I289" s="174"/>
      <c r="J289" s="174"/>
      <c r="K289" s="151"/>
      <c r="M289" s="174"/>
      <c r="N289" s="174"/>
      <c r="O289" s="174"/>
      <c r="P289" s="174"/>
    </row>
    <row r="290" spans="1:16" s="10" customFormat="1" ht="15" hidden="1" customHeight="1" x14ac:dyDescent="0.25">
      <c r="A290" s="47"/>
      <c r="B290" s="180"/>
      <c r="C290" s="26"/>
      <c r="E290" s="25"/>
      <c r="F290" s="174"/>
      <c r="G290" s="34"/>
      <c r="H290" s="174"/>
      <c r="I290" s="25"/>
      <c r="J290" s="174"/>
      <c r="K290" s="34"/>
      <c r="M290" s="25"/>
      <c r="N290" s="174"/>
      <c r="O290" s="34"/>
      <c r="P290" s="174"/>
    </row>
    <row r="291" spans="1:16" s="10" customFormat="1" ht="15" hidden="1" customHeight="1" x14ac:dyDescent="0.25">
      <c r="A291" s="47"/>
      <c r="B291" s="180"/>
      <c r="C291" s="19"/>
      <c r="E291" s="25"/>
      <c r="F291" s="181"/>
      <c r="G291" s="181"/>
      <c r="H291" s="174"/>
      <c r="I291" s="25"/>
      <c r="J291" s="181"/>
      <c r="K291" s="181"/>
      <c r="M291" s="25"/>
      <c r="N291" s="181"/>
      <c r="O291" s="181"/>
      <c r="P291" s="174"/>
    </row>
    <row r="292" spans="1:16" s="10" customFormat="1" hidden="1" x14ac:dyDescent="0.25">
      <c r="A292" s="178"/>
      <c r="C292" s="179"/>
      <c r="E292" s="35"/>
      <c r="F292" s="180"/>
      <c r="G292" s="180"/>
      <c r="I292" s="35"/>
      <c r="J292" s="180"/>
      <c r="K292" s="180"/>
      <c r="M292" s="35"/>
      <c r="N292" s="180"/>
      <c r="O292" s="180"/>
    </row>
    <row r="293" spans="1:16" s="10" customFormat="1" hidden="1" x14ac:dyDescent="0.25">
      <c r="A293" s="178"/>
      <c r="C293" s="179"/>
      <c r="E293" s="36"/>
      <c r="F293" s="180"/>
      <c r="G293" s="180"/>
      <c r="I293" s="36"/>
      <c r="J293" s="180"/>
      <c r="K293" s="180"/>
      <c r="M293" s="36"/>
      <c r="N293" s="180"/>
      <c r="O293" s="180"/>
    </row>
    <row r="294" spans="1:16" s="10" customFormat="1" hidden="1" x14ac:dyDescent="0.25">
      <c r="A294" s="178"/>
      <c r="C294" s="179"/>
      <c r="E294" s="35"/>
      <c r="F294" s="180"/>
      <c r="G294" s="181"/>
      <c r="I294" s="35"/>
      <c r="J294" s="180"/>
      <c r="K294" s="181"/>
      <c r="M294" s="35"/>
      <c r="N294" s="180"/>
      <c r="O294" s="181"/>
    </row>
    <row r="295" spans="1:16" s="10" customFormat="1" hidden="1" x14ac:dyDescent="0.25">
      <c r="A295" s="178"/>
      <c r="C295" s="179"/>
      <c r="E295" s="36"/>
      <c r="F295" s="180"/>
      <c r="G295" s="181"/>
      <c r="I295" s="36"/>
      <c r="J295" s="180"/>
      <c r="K295" s="181"/>
      <c r="M295" s="36"/>
      <c r="N295" s="180"/>
      <c r="O295" s="181"/>
    </row>
    <row r="296" spans="1:16" s="10" customFormat="1" hidden="1" x14ac:dyDescent="0.25"/>
    <row r="297" spans="1:16" s="10" customFormat="1" ht="36.950000000000003" hidden="1" customHeight="1" x14ac:dyDescent="0.35">
      <c r="A297" s="183"/>
      <c r="C297" s="175"/>
      <c r="E297" s="174"/>
      <c r="F297" s="174"/>
      <c r="G297" s="151"/>
      <c r="H297" s="174"/>
      <c r="I297" s="174"/>
      <c r="J297" s="174"/>
      <c r="K297" s="151"/>
      <c r="M297" s="174"/>
      <c r="N297" s="182"/>
      <c r="O297" s="182"/>
      <c r="P297" s="174"/>
    </row>
    <row r="298" spans="1:16" s="10" customFormat="1" ht="36.950000000000003" hidden="1" customHeight="1" x14ac:dyDescent="0.25">
      <c r="A298" s="183"/>
      <c r="C298" s="176"/>
      <c r="E298" s="174"/>
      <c r="F298" s="174"/>
      <c r="G298" s="151"/>
      <c r="H298" s="174"/>
      <c r="I298" s="174"/>
      <c r="J298" s="174"/>
      <c r="K298" s="151"/>
      <c r="M298" s="174"/>
      <c r="N298" s="174"/>
      <c r="O298" s="174"/>
      <c r="P298" s="174"/>
    </row>
    <row r="299" spans="1:16" s="10" customFormat="1" ht="36.950000000000003" hidden="1" customHeight="1" x14ac:dyDescent="0.25">
      <c r="A299" s="47"/>
      <c r="C299" s="177"/>
      <c r="E299" s="174"/>
      <c r="F299" s="174"/>
      <c r="G299" s="151"/>
      <c r="H299" s="174"/>
      <c r="I299" s="174"/>
      <c r="J299" s="174"/>
      <c r="K299" s="151"/>
      <c r="M299" s="174"/>
      <c r="N299" s="174"/>
      <c r="O299" s="174"/>
      <c r="P299" s="174"/>
    </row>
    <row r="300" spans="1:16" s="10" customFormat="1" ht="36.950000000000003" hidden="1" customHeight="1" x14ac:dyDescent="0.35">
      <c r="A300" s="47"/>
      <c r="C300" s="175"/>
      <c r="E300" s="174"/>
      <c r="F300" s="174"/>
      <c r="G300" s="151"/>
      <c r="H300" s="174"/>
      <c r="I300" s="174"/>
      <c r="J300" s="174"/>
      <c r="K300" s="151"/>
      <c r="M300" s="174"/>
      <c r="N300" s="174"/>
      <c r="O300" s="174"/>
      <c r="P300" s="174"/>
    </row>
    <row r="301" spans="1:16" s="10" customFormat="1" ht="36.950000000000003" hidden="1" customHeight="1" x14ac:dyDescent="0.25">
      <c r="A301" s="47"/>
      <c r="C301" s="26"/>
      <c r="E301" s="174"/>
      <c r="F301" s="174"/>
      <c r="G301" s="151"/>
      <c r="H301" s="174"/>
      <c r="I301" s="174"/>
      <c r="J301" s="174"/>
      <c r="K301" s="151"/>
      <c r="M301" s="174"/>
      <c r="N301" s="174"/>
      <c r="O301" s="174"/>
      <c r="P301" s="174"/>
    </row>
    <row r="302" spans="1:16" s="10" customFormat="1" ht="15" hidden="1" customHeight="1" x14ac:dyDescent="0.25">
      <c r="A302" s="47"/>
      <c r="B302" s="180"/>
      <c r="C302" s="26"/>
      <c r="E302" s="25"/>
      <c r="F302" s="174"/>
      <c r="G302" s="34"/>
      <c r="H302" s="174"/>
      <c r="I302" s="25"/>
      <c r="J302" s="174"/>
      <c r="K302" s="34"/>
      <c r="M302" s="25"/>
      <c r="N302" s="174"/>
      <c r="O302" s="34"/>
      <c r="P302" s="174"/>
    </row>
    <row r="303" spans="1:16" s="10" customFormat="1" ht="15" hidden="1" customHeight="1" x14ac:dyDescent="0.25">
      <c r="A303" s="47"/>
      <c r="B303" s="180"/>
      <c r="C303" s="19"/>
      <c r="E303" s="25"/>
      <c r="F303" s="181"/>
      <c r="G303" s="181"/>
      <c r="H303" s="174"/>
      <c r="I303" s="25"/>
      <c r="J303" s="181"/>
      <c r="K303" s="181"/>
      <c r="M303" s="25"/>
      <c r="N303" s="181"/>
      <c r="O303" s="181"/>
      <c r="P303" s="174"/>
    </row>
    <row r="304" spans="1:16" s="10" customFormat="1" hidden="1" x14ac:dyDescent="0.25">
      <c r="A304" s="178"/>
      <c r="C304" s="179"/>
      <c r="E304" s="35"/>
      <c r="F304" s="180"/>
      <c r="G304" s="180"/>
      <c r="I304" s="35"/>
      <c r="J304" s="180"/>
      <c r="K304" s="180"/>
      <c r="M304" s="35"/>
      <c r="N304" s="180"/>
      <c r="O304" s="180"/>
    </row>
    <row r="305" spans="1:16" s="10" customFormat="1" hidden="1" x14ac:dyDescent="0.25">
      <c r="A305" s="178"/>
      <c r="C305" s="179"/>
      <c r="E305" s="36"/>
      <c r="F305" s="180"/>
      <c r="G305" s="180"/>
      <c r="I305" s="36"/>
      <c r="J305" s="180"/>
      <c r="K305" s="180"/>
      <c r="M305" s="36"/>
      <c r="N305" s="180"/>
      <c r="O305" s="180"/>
    </row>
    <row r="306" spans="1:16" s="10" customFormat="1" hidden="1" x14ac:dyDescent="0.25">
      <c r="A306" s="178"/>
      <c r="C306" s="179"/>
      <c r="E306" s="35"/>
      <c r="F306" s="180"/>
      <c r="G306" s="181"/>
      <c r="I306" s="35"/>
      <c r="J306" s="180"/>
      <c r="K306" s="181"/>
      <c r="M306" s="35"/>
      <c r="N306" s="180"/>
      <c r="O306" s="181"/>
    </row>
    <row r="307" spans="1:16" s="10" customFormat="1" hidden="1" x14ac:dyDescent="0.25">
      <c r="A307" s="178"/>
      <c r="C307" s="179"/>
      <c r="E307" s="36"/>
      <c r="F307" s="180"/>
      <c r="G307" s="181"/>
      <c r="I307" s="36"/>
      <c r="J307" s="180"/>
      <c r="K307" s="181"/>
      <c r="M307" s="36"/>
      <c r="N307" s="180"/>
      <c r="O307" s="181"/>
    </row>
    <row r="308" spans="1:16" s="10" customFormat="1" hidden="1" x14ac:dyDescent="0.25"/>
    <row r="309" spans="1:16" s="10" customFormat="1" ht="36.950000000000003" hidden="1" customHeight="1" x14ac:dyDescent="0.35">
      <c r="A309" s="183"/>
      <c r="C309" s="175"/>
      <c r="E309" s="174"/>
      <c r="F309" s="174"/>
      <c r="G309" s="151"/>
      <c r="H309" s="174"/>
      <c r="I309" s="174"/>
      <c r="J309" s="174"/>
      <c r="K309" s="151"/>
      <c r="M309" s="174"/>
      <c r="N309" s="182"/>
      <c r="O309" s="182"/>
      <c r="P309" s="174"/>
    </row>
    <row r="310" spans="1:16" s="10" customFormat="1" ht="36.950000000000003" hidden="1" customHeight="1" x14ac:dyDescent="0.25">
      <c r="A310" s="183"/>
      <c r="C310" s="176"/>
      <c r="E310" s="174"/>
      <c r="F310" s="174"/>
      <c r="G310" s="151"/>
      <c r="H310" s="174"/>
      <c r="I310" s="174"/>
      <c r="J310" s="174"/>
      <c r="K310" s="151"/>
      <c r="M310" s="174"/>
      <c r="N310" s="174"/>
      <c r="O310" s="174"/>
      <c r="P310" s="174"/>
    </row>
    <row r="311" spans="1:16" s="10" customFormat="1" ht="36.950000000000003" hidden="1" customHeight="1" x14ac:dyDescent="0.25">
      <c r="A311" s="47"/>
      <c r="C311" s="177"/>
      <c r="E311" s="174"/>
      <c r="F311" s="174"/>
      <c r="G311" s="151"/>
      <c r="H311" s="174"/>
      <c r="I311" s="174"/>
      <c r="J311" s="174"/>
      <c r="K311" s="151"/>
      <c r="M311" s="174"/>
      <c r="N311" s="174"/>
      <c r="O311" s="174"/>
      <c r="P311" s="174"/>
    </row>
    <row r="312" spans="1:16" s="10" customFormat="1" ht="36.950000000000003" hidden="1" customHeight="1" x14ac:dyDescent="0.35">
      <c r="A312" s="47"/>
      <c r="C312" s="175"/>
      <c r="E312" s="174"/>
      <c r="F312" s="174"/>
      <c r="G312" s="151"/>
      <c r="H312" s="174"/>
      <c r="I312" s="174"/>
      <c r="J312" s="174"/>
      <c r="K312" s="151"/>
      <c r="M312" s="174"/>
      <c r="N312" s="174"/>
      <c r="O312" s="174"/>
      <c r="P312" s="174"/>
    </row>
    <row r="313" spans="1:16" s="10" customFormat="1" ht="36.950000000000003" hidden="1" customHeight="1" x14ac:dyDescent="0.25">
      <c r="A313" s="47"/>
      <c r="C313" s="26"/>
      <c r="E313" s="174"/>
      <c r="F313" s="174"/>
      <c r="G313" s="151"/>
      <c r="H313" s="174"/>
      <c r="I313" s="174"/>
      <c r="J313" s="174"/>
      <c r="K313" s="151"/>
      <c r="M313" s="174"/>
      <c r="N313" s="174"/>
      <c r="O313" s="174"/>
      <c r="P313" s="174"/>
    </row>
    <row r="314" spans="1:16" s="10" customFormat="1" ht="15" hidden="1" customHeight="1" x14ac:dyDescent="0.25">
      <c r="A314" s="47"/>
      <c r="B314" s="180"/>
      <c r="C314" s="26"/>
      <c r="E314" s="25"/>
      <c r="F314" s="174"/>
      <c r="G314" s="34"/>
      <c r="H314" s="174"/>
      <c r="I314" s="25"/>
      <c r="J314" s="174"/>
      <c r="K314" s="34"/>
      <c r="M314" s="25"/>
      <c r="N314" s="174"/>
      <c r="O314" s="34"/>
      <c r="P314" s="174"/>
    </row>
    <row r="315" spans="1:16" s="10" customFormat="1" ht="15" hidden="1" customHeight="1" x14ac:dyDescent="0.25">
      <c r="A315" s="47"/>
      <c r="B315" s="180"/>
      <c r="C315" s="19"/>
      <c r="E315" s="25"/>
      <c r="F315" s="181"/>
      <c r="G315" s="181"/>
      <c r="H315" s="174"/>
      <c r="I315" s="25"/>
      <c r="J315" s="181"/>
      <c r="K315" s="181"/>
      <c r="M315" s="25"/>
      <c r="N315" s="181"/>
      <c r="O315" s="181"/>
      <c r="P315" s="174"/>
    </row>
    <row r="316" spans="1:16" s="10" customFormat="1" hidden="1" x14ac:dyDescent="0.25">
      <c r="A316" s="178"/>
      <c r="C316" s="179"/>
      <c r="E316" s="35"/>
      <c r="F316" s="180"/>
      <c r="G316" s="180"/>
      <c r="I316" s="35"/>
      <c r="J316" s="180"/>
      <c r="K316" s="180"/>
      <c r="M316" s="35"/>
      <c r="N316" s="180"/>
      <c r="O316" s="180"/>
    </row>
    <row r="317" spans="1:16" s="10" customFormat="1" hidden="1" x14ac:dyDescent="0.25">
      <c r="A317" s="178"/>
      <c r="C317" s="179"/>
      <c r="E317" s="36"/>
      <c r="F317" s="180"/>
      <c r="G317" s="180"/>
      <c r="I317" s="36"/>
      <c r="J317" s="180"/>
      <c r="K317" s="180"/>
      <c r="M317" s="36"/>
      <c r="N317" s="180"/>
      <c r="O317" s="180"/>
    </row>
    <row r="318" spans="1:16" s="10" customFormat="1" hidden="1" x14ac:dyDescent="0.25">
      <c r="A318" s="178"/>
      <c r="C318" s="179"/>
      <c r="E318" s="35"/>
      <c r="F318" s="180"/>
      <c r="G318" s="181"/>
      <c r="I318" s="35"/>
      <c r="J318" s="180"/>
      <c r="K318" s="181"/>
      <c r="M318" s="35"/>
      <c r="N318" s="180"/>
      <c r="O318" s="181"/>
    </row>
    <row r="319" spans="1:16" s="10" customFormat="1" hidden="1" x14ac:dyDescent="0.25">
      <c r="A319" s="178"/>
      <c r="C319" s="179"/>
      <c r="E319" s="36"/>
      <c r="F319" s="180"/>
      <c r="G319" s="181"/>
      <c r="I319" s="36"/>
      <c r="J319" s="180"/>
      <c r="K319" s="181"/>
      <c r="M319" s="36"/>
      <c r="N319" s="180"/>
      <c r="O319" s="181"/>
    </row>
    <row r="320" spans="1:16" s="10" customFormat="1" hidden="1" x14ac:dyDescent="0.25"/>
    <row r="321" spans="1:16" s="10" customFormat="1" ht="36.950000000000003" hidden="1" customHeight="1" x14ac:dyDescent="0.35">
      <c r="A321" s="183"/>
      <c r="C321" s="175"/>
      <c r="E321" s="174"/>
      <c r="F321" s="174"/>
      <c r="G321" s="151"/>
      <c r="H321" s="174"/>
      <c r="I321" s="174"/>
      <c r="J321" s="174"/>
      <c r="K321" s="151"/>
      <c r="M321" s="174"/>
      <c r="N321" s="182"/>
      <c r="O321" s="182"/>
      <c r="P321" s="174"/>
    </row>
    <row r="322" spans="1:16" s="10" customFormat="1" ht="36.950000000000003" hidden="1" customHeight="1" x14ac:dyDescent="0.25">
      <c r="A322" s="183"/>
      <c r="C322" s="176"/>
      <c r="E322" s="174"/>
      <c r="F322" s="174"/>
      <c r="G322" s="151"/>
      <c r="H322" s="174"/>
      <c r="I322" s="174"/>
      <c r="J322" s="174"/>
      <c r="K322" s="151"/>
      <c r="M322" s="174"/>
      <c r="N322" s="174"/>
      <c r="O322" s="174"/>
      <c r="P322" s="174"/>
    </row>
    <row r="323" spans="1:16" s="10" customFormat="1" ht="36.950000000000003" hidden="1" customHeight="1" x14ac:dyDescent="0.25">
      <c r="A323" s="47"/>
      <c r="C323" s="177"/>
      <c r="E323" s="174"/>
      <c r="F323" s="174"/>
      <c r="G323" s="151"/>
      <c r="H323" s="174"/>
      <c r="I323" s="174"/>
      <c r="J323" s="174"/>
      <c r="K323" s="151"/>
      <c r="M323" s="174"/>
      <c r="N323" s="174"/>
      <c r="O323" s="174"/>
      <c r="P323" s="174"/>
    </row>
    <row r="324" spans="1:16" s="10" customFormat="1" ht="36.950000000000003" hidden="1" customHeight="1" x14ac:dyDescent="0.35">
      <c r="A324" s="47"/>
      <c r="C324" s="175"/>
      <c r="E324" s="174"/>
      <c r="F324" s="174"/>
      <c r="G324" s="151"/>
      <c r="H324" s="174"/>
      <c r="I324" s="174"/>
      <c r="J324" s="174"/>
      <c r="K324" s="151"/>
      <c r="M324" s="174"/>
      <c r="N324" s="174"/>
      <c r="O324" s="174"/>
      <c r="P324" s="174"/>
    </row>
    <row r="325" spans="1:16" s="10" customFormat="1" ht="36.950000000000003" hidden="1" customHeight="1" x14ac:dyDescent="0.25">
      <c r="A325" s="47"/>
      <c r="C325" s="26"/>
      <c r="E325" s="174"/>
      <c r="F325" s="174"/>
      <c r="G325" s="151"/>
      <c r="H325" s="174"/>
      <c r="I325" s="174"/>
      <c r="J325" s="174"/>
      <c r="K325" s="151"/>
      <c r="M325" s="174"/>
      <c r="N325" s="174"/>
      <c r="O325" s="174"/>
      <c r="P325" s="174"/>
    </row>
    <row r="326" spans="1:16" s="10" customFormat="1" ht="15" hidden="1" customHeight="1" x14ac:dyDescent="0.25">
      <c r="A326" s="47"/>
      <c r="B326" s="180"/>
      <c r="C326" s="26"/>
      <c r="E326" s="25"/>
      <c r="F326" s="174"/>
      <c r="G326" s="34"/>
      <c r="H326" s="174"/>
      <c r="I326" s="25"/>
      <c r="J326" s="174"/>
      <c r="K326" s="34"/>
      <c r="M326" s="25"/>
      <c r="N326" s="174"/>
      <c r="O326" s="34"/>
      <c r="P326" s="174"/>
    </row>
    <row r="327" spans="1:16" s="10" customFormat="1" ht="15" hidden="1" customHeight="1" x14ac:dyDescent="0.25">
      <c r="A327" s="47"/>
      <c r="B327" s="180"/>
      <c r="C327" s="19"/>
      <c r="E327" s="25"/>
      <c r="F327" s="181"/>
      <c r="G327" s="181"/>
      <c r="H327" s="174"/>
      <c r="I327" s="25"/>
      <c r="J327" s="181"/>
      <c r="K327" s="181"/>
      <c r="M327" s="25"/>
      <c r="N327" s="181"/>
      <c r="O327" s="181"/>
      <c r="P327" s="174"/>
    </row>
    <row r="328" spans="1:16" s="10" customFormat="1" hidden="1" x14ac:dyDescent="0.25">
      <c r="A328" s="178"/>
      <c r="C328" s="179"/>
      <c r="E328" s="35"/>
      <c r="F328" s="180"/>
      <c r="G328" s="180"/>
      <c r="I328" s="35"/>
      <c r="J328" s="180"/>
      <c r="K328" s="180"/>
      <c r="M328" s="35"/>
      <c r="N328" s="180"/>
      <c r="O328" s="180"/>
    </row>
    <row r="329" spans="1:16" s="10" customFormat="1" hidden="1" x14ac:dyDescent="0.25">
      <c r="A329" s="178"/>
      <c r="C329" s="179"/>
      <c r="E329" s="36"/>
      <c r="F329" s="180"/>
      <c r="G329" s="180"/>
      <c r="I329" s="36"/>
      <c r="J329" s="180"/>
      <c r="K329" s="180"/>
      <c r="M329" s="36"/>
      <c r="N329" s="180"/>
      <c r="O329" s="180"/>
    </row>
    <row r="330" spans="1:16" s="10" customFormat="1" hidden="1" x14ac:dyDescent="0.25">
      <c r="A330" s="178"/>
      <c r="C330" s="179"/>
      <c r="E330" s="35"/>
      <c r="F330" s="180"/>
      <c r="G330" s="181"/>
      <c r="I330" s="35"/>
      <c r="J330" s="180"/>
      <c r="K330" s="181"/>
      <c r="M330" s="35"/>
      <c r="N330" s="180"/>
      <c r="O330" s="181"/>
    </row>
    <row r="331" spans="1:16" s="10" customFormat="1" hidden="1" x14ac:dyDescent="0.25">
      <c r="A331" s="178"/>
      <c r="C331" s="179"/>
      <c r="E331" s="36"/>
      <c r="F331" s="180"/>
      <c r="G331" s="181"/>
      <c r="I331" s="36"/>
      <c r="J331" s="180"/>
      <c r="K331" s="181"/>
      <c r="M331" s="36"/>
      <c r="N331" s="180"/>
      <c r="O331" s="181"/>
    </row>
    <row r="332" spans="1:16" s="10" customFormat="1" hidden="1" x14ac:dyDescent="0.25"/>
    <row r="333" spans="1:16" s="10" customFormat="1" ht="36.950000000000003" hidden="1" customHeight="1" x14ac:dyDescent="0.35">
      <c r="A333" s="183"/>
      <c r="C333" s="175"/>
      <c r="E333" s="174"/>
      <c r="F333" s="174"/>
      <c r="G333" s="151"/>
      <c r="H333" s="174"/>
      <c r="I333" s="174"/>
      <c r="J333" s="174"/>
      <c r="K333" s="151"/>
      <c r="M333" s="174"/>
      <c r="N333" s="182"/>
      <c r="O333" s="182"/>
      <c r="P333" s="174"/>
    </row>
    <row r="334" spans="1:16" s="10" customFormat="1" ht="36.950000000000003" hidden="1" customHeight="1" x14ac:dyDescent="0.25">
      <c r="A334" s="183"/>
      <c r="C334" s="176"/>
      <c r="E334" s="174"/>
      <c r="F334" s="174"/>
      <c r="G334" s="151"/>
      <c r="H334" s="174"/>
      <c r="I334" s="174"/>
      <c r="J334" s="174"/>
      <c r="K334" s="151"/>
      <c r="M334" s="174"/>
      <c r="N334" s="174"/>
      <c r="O334" s="174"/>
      <c r="P334" s="174"/>
    </row>
    <row r="335" spans="1:16" s="10" customFormat="1" ht="36.950000000000003" hidden="1" customHeight="1" x14ac:dyDescent="0.25">
      <c r="A335" s="47"/>
      <c r="C335" s="177"/>
      <c r="E335" s="174"/>
      <c r="F335" s="174"/>
      <c r="G335" s="151"/>
      <c r="H335" s="174"/>
      <c r="I335" s="174"/>
      <c r="J335" s="174"/>
      <c r="K335" s="151"/>
      <c r="M335" s="174"/>
      <c r="N335" s="174"/>
      <c r="O335" s="174"/>
      <c r="P335" s="174"/>
    </row>
    <row r="336" spans="1:16" s="10" customFormat="1" ht="36.950000000000003" hidden="1" customHeight="1" x14ac:dyDescent="0.35">
      <c r="A336" s="47"/>
      <c r="C336" s="175"/>
      <c r="E336" s="174"/>
      <c r="F336" s="174"/>
      <c r="G336" s="151"/>
      <c r="H336" s="174"/>
      <c r="I336" s="174"/>
      <c r="J336" s="174"/>
      <c r="K336" s="151"/>
      <c r="M336" s="174"/>
      <c r="N336" s="174"/>
      <c r="O336" s="174"/>
      <c r="P336" s="174"/>
    </row>
    <row r="337" spans="1:16" s="10" customFormat="1" ht="36.950000000000003" hidden="1" customHeight="1" x14ac:dyDescent="0.25">
      <c r="A337" s="47"/>
      <c r="C337" s="26"/>
      <c r="E337" s="174"/>
      <c r="F337" s="174"/>
      <c r="G337" s="151"/>
      <c r="H337" s="174"/>
      <c r="I337" s="174"/>
      <c r="J337" s="174"/>
      <c r="K337" s="151"/>
      <c r="M337" s="174"/>
      <c r="N337" s="174"/>
      <c r="O337" s="174"/>
      <c r="P337" s="174"/>
    </row>
    <row r="338" spans="1:16" s="10" customFormat="1" ht="15" hidden="1" customHeight="1" x14ac:dyDescent="0.25">
      <c r="A338" s="47"/>
      <c r="B338" s="180"/>
      <c r="C338" s="26"/>
      <c r="E338" s="25"/>
      <c r="F338" s="174"/>
      <c r="G338" s="34"/>
      <c r="H338" s="174"/>
      <c r="I338" s="25"/>
      <c r="J338" s="174"/>
      <c r="K338" s="34"/>
      <c r="M338" s="25"/>
      <c r="N338" s="174"/>
      <c r="O338" s="34"/>
      <c r="P338" s="174"/>
    </row>
    <row r="339" spans="1:16" s="10" customFormat="1" ht="15" hidden="1" customHeight="1" x14ac:dyDescent="0.25">
      <c r="A339" s="47"/>
      <c r="B339" s="180"/>
      <c r="C339" s="19"/>
      <c r="E339" s="25"/>
      <c r="F339" s="181"/>
      <c r="G339" s="181"/>
      <c r="H339" s="174"/>
      <c r="I339" s="25"/>
      <c r="J339" s="181"/>
      <c r="K339" s="181"/>
      <c r="M339" s="25"/>
      <c r="N339" s="181"/>
      <c r="O339" s="181"/>
      <c r="P339" s="174"/>
    </row>
    <row r="340" spans="1:16" s="10" customFormat="1" hidden="1" x14ac:dyDescent="0.25">
      <c r="A340" s="178"/>
      <c r="C340" s="179"/>
      <c r="E340" s="35"/>
      <c r="F340" s="180"/>
      <c r="G340" s="180"/>
      <c r="I340" s="35"/>
      <c r="J340" s="180"/>
      <c r="K340" s="180"/>
      <c r="M340" s="35"/>
      <c r="N340" s="180"/>
      <c r="O340" s="180"/>
    </row>
    <row r="341" spans="1:16" s="10" customFormat="1" hidden="1" x14ac:dyDescent="0.25">
      <c r="A341" s="178"/>
      <c r="C341" s="179"/>
      <c r="E341" s="36"/>
      <c r="F341" s="180"/>
      <c r="G341" s="180"/>
      <c r="I341" s="36"/>
      <c r="J341" s="180"/>
      <c r="K341" s="180"/>
      <c r="M341" s="36"/>
      <c r="N341" s="180"/>
      <c r="O341" s="180"/>
    </row>
    <row r="342" spans="1:16" s="10" customFormat="1" hidden="1" x14ac:dyDescent="0.25">
      <c r="A342" s="178"/>
      <c r="C342" s="179"/>
      <c r="E342" s="35"/>
      <c r="F342" s="180"/>
      <c r="G342" s="181"/>
      <c r="I342" s="35"/>
      <c r="J342" s="180"/>
      <c r="K342" s="181"/>
      <c r="M342" s="35"/>
      <c r="N342" s="180"/>
      <c r="O342" s="181"/>
    </row>
    <row r="343" spans="1:16" s="10" customFormat="1" hidden="1" x14ac:dyDescent="0.25">
      <c r="A343" s="178"/>
      <c r="C343" s="179"/>
      <c r="E343" s="36"/>
      <c r="F343" s="180"/>
      <c r="G343" s="181"/>
      <c r="I343" s="36"/>
      <c r="J343" s="180"/>
      <c r="K343" s="181"/>
      <c r="M343" s="36"/>
      <c r="N343" s="180"/>
      <c r="O343" s="181"/>
    </row>
    <row r="344" spans="1:16" s="10" customFormat="1" hidden="1" x14ac:dyDescent="0.25"/>
    <row r="345" spans="1:16" s="10" customFormat="1" ht="36.950000000000003" hidden="1" customHeight="1" x14ac:dyDescent="0.35">
      <c r="A345" s="183"/>
      <c r="C345" s="175"/>
      <c r="E345" s="174"/>
      <c r="F345" s="174"/>
      <c r="G345" s="151"/>
      <c r="H345" s="174"/>
      <c r="I345" s="174"/>
      <c r="J345" s="174"/>
      <c r="K345" s="151"/>
      <c r="M345" s="174"/>
      <c r="N345" s="182"/>
      <c r="O345" s="182"/>
      <c r="P345" s="174"/>
    </row>
    <row r="346" spans="1:16" s="10" customFormat="1" ht="36.950000000000003" hidden="1" customHeight="1" x14ac:dyDescent="0.25">
      <c r="A346" s="183"/>
      <c r="C346" s="176"/>
      <c r="E346" s="174"/>
      <c r="F346" s="174"/>
      <c r="G346" s="151"/>
      <c r="H346" s="174"/>
      <c r="I346" s="174"/>
      <c r="J346" s="174"/>
      <c r="K346" s="151"/>
      <c r="M346" s="174"/>
      <c r="N346" s="174"/>
      <c r="O346" s="174"/>
      <c r="P346" s="174"/>
    </row>
    <row r="347" spans="1:16" s="10" customFormat="1" ht="36.950000000000003" hidden="1" customHeight="1" x14ac:dyDescent="0.25">
      <c r="A347" s="47"/>
      <c r="C347" s="177"/>
      <c r="E347" s="174"/>
      <c r="F347" s="174"/>
      <c r="G347" s="151"/>
      <c r="H347" s="174"/>
      <c r="I347" s="174"/>
      <c r="J347" s="174"/>
      <c r="K347" s="151"/>
      <c r="M347" s="174"/>
      <c r="N347" s="174"/>
      <c r="O347" s="174"/>
      <c r="P347" s="174"/>
    </row>
    <row r="348" spans="1:16" s="10" customFormat="1" ht="36.950000000000003" hidden="1" customHeight="1" x14ac:dyDescent="0.35">
      <c r="A348" s="47"/>
      <c r="C348" s="175"/>
      <c r="E348" s="174"/>
      <c r="F348" s="174"/>
      <c r="G348" s="151"/>
      <c r="H348" s="174"/>
      <c r="I348" s="174"/>
      <c r="J348" s="174"/>
      <c r="K348" s="151"/>
      <c r="M348" s="174"/>
      <c r="N348" s="174"/>
      <c r="O348" s="174"/>
      <c r="P348" s="174"/>
    </row>
    <row r="349" spans="1:16" s="10" customFormat="1" ht="36.950000000000003" hidden="1" customHeight="1" x14ac:dyDescent="0.25">
      <c r="A349" s="47"/>
      <c r="C349" s="26"/>
      <c r="E349" s="174"/>
      <c r="F349" s="174"/>
      <c r="G349" s="151"/>
      <c r="H349" s="174"/>
      <c r="I349" s="174"/>
      <c r="J349" s="174"/>
      <c r="K349" s="151"/>
      <c r="M349" s="174"/>
      <c r="N349" s="174"/>
      <c r="O349" s="174"/>
      <c r="P349" s="174"/>
    </row>
    <row r="350" spans="1:16" s="10" customFormat="1" ht="15" hidden="1" customHeight="1" x14ac:dyDescent="0.25">
      <c r="A350" s="47"/>
      <c r="B350" s="180"/>
      <c r="C350" s="26"/>
      <c r="E350" s="25"/>
      <c r="F350" s="174"/>
      <c r="G350" s="34"/>
      <c r="H350" s="174"/>
      <c r="I350" s="25"/>
      <c r="J350" s="174"/>
      <c r="K350" s="34"/>
      <c r="M350" s="25"/>
      <c r="N350" s="174"/>
      <c r="O350" s="34"/>
      <c r="P350" s="174"/>
    </row>
    <row r="351" spans="1:16" s="10" customFormat="1" ht="15" hidden="1" customHeight="1" x14ac:dyDescent="0.25">
      <c r="A351" s="47"/>
      <c r="B351" s="180"/>
      <c r="C351" s="19"/>
      <c r="E351" s="25"/>
      <c r="F351" s="181"/>
      <c r="G351" s="181"/>
      <c r="H351" s="174"/>
      <c r="I351" s="25"/>
      <c r="J351" s="181"/>
      <c r="K351" s="181"/>
      <c r="M351" s="25"/>
      <c r="N351" s="181"/>
      <c r="O351" s="181"/>
      <c r="P351" s="174"/>
    </row>
    <row r="352" spans="1:16" s="10" customFormat="1" hidden="1" x14ac:dyDescent="0.25">
      <c r="A352" s="178"/>
      <c r="C352" s="179"/>
      <c r="E352" s="35"/>
      <c r="F352" s="180"/>
      <c r="G352" s="180"/>
      <c r="I352" s="35"/>
      <c r="J352" s="180"/>
      <c r="K352" s="180"/>
      <c r="M352" s="35"/>
      <c r="N352" s="180"/>
      <c r="O352" s="180"/>
    </row>
    <row r="353" spans="1:16" s="10" customFormat="1" hidden="1" x14ac:dyDescent="0.25">
      <c r="A353" s="178"/>
      <c r="C353" s="179"/>
      <c r="E353" s="36"/>
      <c r="F353" s="180"/>
      <c r="G353" s="180"/>
      <c r="I353" s="36"/>
      <c r="J353" s="180"/>
      <c r="K353" s="180"/>
      <c r="M353" s="36"/>
      <c r="N353" s="180"/>
      <c r="O353" s="180"/>
    </row>
    <row r="354" spans="1:16" s="10" customFormat="1" hidden="1" x14ac:dyDescent="0.25">
      <c r="A354" s="178"/>
      <c r="C354" s="179"/>
      <c r="E354" s="35"/>
      <c r="F354" s="180"/>
      <c r="G354" s="181"/>
      <c r="I354" s="35"/>
      <c r="J354" s="180"/>
      <c r="K354" s="181"/>
      <c r="M354" s="35"/>
      <c r="N354" s="180"/>
      <c r="O354" s="181"/>
    </row>
    <row r="355" spans="1:16" s="10" customFormat="1" hidden="1" x14ac:dyDescent="0.25">
      <c r="A355" s="178"/>
      <c r="C355" s="179"/>
      <c r="E355" s="36"/>
      <c r="F355" s="180"/>
      <c r="G355" s="181"/>
      <c r="I355" s="36"/>
      <c r="J355" s="180"/>
      <c r="K355" s="181"/>
      <c r="M355" s="36"/>
      <c r="N355" s="180"/>
      <c r="O355" s="181"/>
    </row>
    <row r="356" spans="1:16" s="10" customFormat="1" hidden="1" x14ac:dyDescent="0.25"/>
    <row r="357" spans="1:16" s="10" customFormat="1" ht="36.950000000000003" hidden="1" customHeight="1" x14ac:dyDescent="0.35">
      <c r="A357" s="183"/>
      <c r="C357" s="175"/>
      <c r="E357" s="174"/>
      <c r="F357" s="174"/>
      <c r="G357" s="151"/>
      <c r="H357" s="174"/>
      <c r="I357" s="174"/>
      <c r="J357" s="174"/>
      <c r="K357" s="151"/>
      <c r="M357" s="174"/>
      <c r="N357" s="182"/>
      <c r="O357" s="182"/>
      <c r="P357" s="174"/>
    </row>
    <row r="358" spans="1:16" s="10" customFormat="1" ht="36.950000000000003" hidden="1" customHeight="1" x14ac:dyDescent="0.25">
      <c r="A358" s="183"/>
      <c r="C358" s="176"/>
      <c r="E358" s="174"/>
      <c r="F358" s="174"/>
      <c r="G358" s="151"/>
      <c r="H358" s="174"/>
      <c r="I358" s="174"/>
      <c r="J358" s="174"/>
      <c r="K358" s="151"/>
      <c r="M358" s="174"/>
      <c r="N358" s="174"/>
      <c r="O358" s="174"/>
      <c r="P358" s="174"/>
    </row>
    <row r="359" spans="1:16" s="10" customFormat="1" ht="36.950000000000003" hidden="1" customHeight="1" x14ac:dyDescent="0.25">
      <c r="A359" s="47"/>
      <c r="C359" s="177"/>
      <c r="E359" s="174"/>
      <c r="F359" s="174"/>
      <c r="G359" s="151"/>
      <c r="H359" s="174"/>
      <c r="I359" s="174"/>
      <c r="J359" s="174"/>
      <c r="K359" s="151"/>
      <c r="M359" s="174"/>
      <c r="N359" s="174"/>
      <c r="O359" s="174"/>
      <c r="P359" s="174"/>
    </row>
    <row r="360" spans="1:16" s="10" customFormat="1" ht="36.950000000000003" hidden="1" customHeight="1" x14ac:dyDescent="0.35">
      <c r="A360" s="47"/>
      <c r="C360" s="175"/>
      <c r="E360" s="174"/>
      <c r="F360" s="174"/>
      <c r="G360" s="151"/>
      <c r="H360" s="174"/>
      <c r="I360" s="174"/>
      <c r="J360" s="174"/>
      <c r="K360" s="151"/>
      <c r="M360" s="174"/>
      <c r="N360" s="174"/>
      <c r="O360" s="174"/>
      <c r="P360" s="174"/>
    </row>
    <row r="361" spans="1:16" s="10" customFormat="1" ht="36.950000000000003" hidden="1" customHeight="1" x14ac:dyDescent="0.25">
      <c r="A361" s="47"/>
      <c r="C361" s="26"/>
      <c r="E361" s="174"/>
      <c r="F361" s="174"/>
      <c r="G361" s="151"/>
      <c r="H361" s="174"/>
      <c r="I361" s="174"/>
      <c r="J361" s="174"/>
      <c r="K361" s="151"/>
      <c r="M361" s="174"/>
      <c r="N361" s="174"/>
      <c r="O361" s="174"/>
      <c r="P361" s="174"/>
    </row>
    <row r="362" spans="1:16" s="10" customFormat="1" ht="15" hidden="1" customHeight="1" x14ac:dyDescent="0.25">
      <c r="A362" s="47"/>
      <c r="B362" s="180"/>
      <c r="C362" s="26"/>
      <c r="E362" s="25"/>
      <c r="F362" s="174"/>
      <c r="G362" s="34"/>
      <c r="H362" s="174"/>
      <c r="I362" s="25"/>
      <c r="J362" s="174"/>
      <c r="K362" s="34"/>
      <c r="M362" s="25"/>
      <c r="N362" s="174"/>
      <c r="O362" s="34"/>
      <c r="P362" s="174"/>
    </row>
    <row r="363" spans="1:16" s="10" customFormat="1" ht="15" hidden="1" customHeight="1" x14ac:dyDescent="0.25">
      <c r="A363" s="47"/>
      <c r="B363" s="180"/>
      <c r="C363" s="19"/>
      <c r="E363" s="25"/>
      <c r="F363" s="181"/>
      <c r="G363" s="181"/>
      <c r="H363" s="174"/>
      <c r="I363" s="25"/>
      <c r="J363" s="181"/>
      <c r="K363" s="181"/>
      <c r="M363" s="25"/>
      <c r="N363" s="181"/>
      <c r="O363" s="181"/>
      <c r="P363" s="174"/>
    </row>
    <row r="364" spans="1:16" s="10" customFormat="1" hidden="1" x14ac:dyDescent="0.25">
      <c r="A364" s="178"/>
      <c r="C364" s="179"/>
      <c r="E364" s="35"/>
      <c r="F364" s="180"/>
      <c r="G364" s="180"/>
      <c r="I364" s="35"/>
      <c r="J364" s="180"/>
      <c r="K364" s="180"/>
      <c r="M364" s="35"/>
      <c r="N364" s="180"/>
      <c r="O364" s="180"/>
    </row>
    <row r="365" spans="1:16" s="10" customFormat="1" hidden="1" x14ac:dyDescent="0.25">
      <c r="A365" s="178"/>
      <c r="C365" s="179"/>
      <c r="E365" s="36"/>
      <c r="F365" s="180"/>
      <c r="G365" s="180"/>
      <c r="I365" s="36"/>
      <c r="J365" s="180"/>
      <c r="K365" s="180"/>
      <c r="M365" s="36"/>
      <c r="N365" s="180"/>
      <c r="O365" s="180"/>
    </row>
    <row r="366" spans="1:16" s="10" customFormat="1" hidden="1" x14ac:dyDescent="0.25">
      <c r="A366" s="178"/>
      <c r="C366" s="179"/>
      <c r="E366" s="35"/>
      <c r="F366" s="180"/>
      <c r="G366" s="181"/>
      <c r="I366" s="35"/>
      <c r="J366" s="180"/>
      <c r="K366" s="181"/>
      <c r="M366" s="35"/>
      <c r="N366" s="180"/>
      <c r="O366" s="181"/>
    </row>
    <row r="367" spans="1:16" s="10" customFormat="1" hidden="1" x14ac:dyDescent="0.25">
      <c r="A367" s="178"/>
      <c r="C367" s="179"/>
      <c r="E367" s="36"/>
      <c r="F367" s="180"/>
      <c r="G367" s="181"/>
      <c r="I367" s="36"/>
      <c r="J367" s="180"/>
      <c r="K367" s="181"/>
      <c r="M367" s="36"/>
      <c r="N367" s="180"/>
      <c r="O367" s="181"/>
    </row>
    <row r="368" spans="1:16" ht="15.75" thickBot="1" x14ac:dyDescent="0.3"/>
    <row r="369" spans="1:16" ht="36.950000000000003" customHeight="1" x14ac:dyDescent="0.35">
      <c r="A369" s="205" t="s">
        <v>47</v>
      </c>
      <c r="B369" s="54"/>
      <c r="C369" s="20" t="s">
        <v>33</v>
      </c>
      <c r="E369" s="12"/>
      <c r="F369" s="60" t="s">
        <v>69</v>
      </c>
      <c r="G369" s="104"/>
      <c r="H369" s="2"/>
      <c r="I369" s="12"/>
      <c r="J369" s="15" t="s">
        <v>69</v>
      </c>
      <c r="K369" s="104"/>
      <c r="M369" s="51"/>
      <c r="N369" s="182"/>
      <c r="O369" s="182"/>
      <c r="P369" s="2"/>
    </row>
    <row r="370" spans="1:16" ht="36.950000000000003" customHeight="1" thickBot="1" x14ac:dyDescent="0.3">
      <c r="A370" s="206"/>
      <c r="B370" s="53"/>
      <c r="C370" s="21" t="s">
        <v>34</v>
      </c>
      <c r="E370" s="13"/>
      <c r="F370" s="52" t="s">
        <v>70</v>
      </c>
      <c r="G370" s="105"/>
      <c r="H370" s="2"/>
      <c r="I370" s="13"/>
      <c r="J370" s="52" t="s">
        <v>70</v>
      </c>
      <c r="K370" s="105"/>
      <c r="M370" s="51"/>
      <c r="N370" s="51"/>
      <c r="O370" s="51"/>
      <c r="P370" s="2"/>
    </row>
    <row r="371" spans="1:16" ht="36.950000000000003" customHeight="1" x14ac:dyDescent="0.25">
      <c r="A371" s="47"/>
      <c r="B371" s="53"/>
      <c r="C371" s="24"/>
      <c r="E371" s="13"/>
      <c r="F371" s="52" t="s">
        <v>66</v>
      </c>
      <c r="G371" s="105"/>
      <c r="H371" s="2"/>
      <c r="I371" s="13"/>
      <c r="J371" s="52" t="s">
        <v>66</v>
      </c>
      <c r="K371" s="105"/>
      <c r="M371" s="51"/>
      <c r="N371" s="51"/>
      <c r="O371" s="51"/>
      <c r="P371" s="2"/>
    </row>
    <row r="372" spans="1:16" ht="36.950000000000003" customHeight="1" x14ac:dyDescent="0.35">
      <c r="A372" s="47"/>
      <c r="B372" s="53"/>
      <c r="C372" s="22" t="s">
        <v>6</v>
      </c>
      <c r="E372" s="13"/>
      <c r="F372" s="52" t="s">
        <v>67</v>
      </c>
      <c r="G372" s="105"/>
      <c r="H372" s="2"/>
      <c r="I372" s="13"/>
      <c r="J372" s="52" t="s">
        <v>71</v>
      </c>
      <c r="K372" s="105"/>
      <c r="M372" s="51"/>
      <c r="N372" s="51"/>
      <c r="O372" s="51"/>
      <c r="P372" s="2"/>
    </row>
    <row r="373" spans="1:16" ht="36.950000000000003" customHeight="1" thickBot="1" x14ac:dyDescent="0.3">
      <c r="A373" s="47"/>
      <c r="B373" s="55"/>
      <c r="C373" s="23">
        <v>12.5</v>
      </c>
      <c r="E373" s="14"/>
      <c r="F373" s="50" t="s">
        <v>68</v>
      </c>
      <c r="G373" s="106"/>
      <c r="H373" s="2"/>
      <c r="I373" s="14"/>
      <c r="J373" s="165" t="s">
        <v>72</v>
      </c>
      <c r="K373" s="166"/>
      <c r="M373" s="51"/>
      <c r="N373" s="51"/>
      <c r="O373" s="51"/>
      <c r="P373" s="2"/>
    </row>
    <row r="374" spans="1:16" ht="15" customHeight="1" thickBot="1" x14ac:dyDescent="0.3">
      <c r="A374" s="47"/>
      <c r="B374" s="191" t="s">
        <v>54</v>
      </c>
      <c r="C374" s="26"/>
      <c r="E374" s="25" t="s">
        <v>13</v>
      </c>
      <c r="F374" s="14"/>
      <c r="G374" s="27">
        <v>0.4</v>
      </c>
      <c r="H374" s="2"/>
      <c r="I374" s="25" t="s">
        <v>13</v>
      </c>
      <c r="J374" s="61" t="s">
        <v>15</v>
      </c>
      <c r="K374" s="62">
        <v>0.6</v>
      </c>
      <c r="M374" s="25"/>
      <c r="N374" s="51"/>
      <c r="O374" s="34"/>
      <c r="P374" s="2"/>
    </row>
    <row r="375" spans="1:16" ht="15" customHeight="1" thickBot="1" x14ac:dyDescent="0.3">
      <c r="A375" s="47"/>
      <c r="B375" s="192"/>
      <c r="C375" s="19"/>
      <c r="E375" s="25" t="s">
        <v>7</v>
      </c>
      <c r="F375" s="193">
        <f>(C373/1.22)*(1-G374)</f>
        <v>6.1475409836065573</v>
      </c>
      <c r="G375" s="194"/>
      <c r="H375" s="2"/>
      <c r="I375" s="25" t="s">
        <v>7</v>
      </c>
      <c r="J375" s="193">
        <f>(C373/1.22)*(1-K374)</f>
        <v>4.0983606557377055</v>
      </c>
      <c r="K375" s="194"/>
      <c r="M375" s="25"/>
      <c r="N375" s="181"/>
      <c r="O375" s="181"/>
      <c r="P375" s="2"/>
    </row>
    <row r="376" spans="1:16" x14ac:dyDescent="0.25">
      <c r="A376" s="45"/>
      <c r="C376" s="9"/>
      <c r="E376" s="8"/>
      <c r="F376" s="199" t="s">
        <v>8</v>
      </c>
      <c r="G376" s="201">
        <f>SUM(G369:G373)</f>
        <v>0</v>
      </c>
      <c r="I376" s="8"/>
      <c r="J376" s="203" t="s">
        <v>8</v>
      </c>
      <c r="K376" s="204">
        <f>SUM(K369:K373)</f>
        <v>0</v>
      </c>
      <c r="M376" s="35"/>
      <c r="N376" s="180"/>
      <c r="O376" s="180"/>
    </row>
    <row r="377" spans="1:16" ht="15.75" thickBot="1" x14ac:dyDescent="0.3">
      <c r="A377" s="45"/>
      <c r="C377" s="9"/>
      <c r="E377" s="3"/>
      <c r="F377" s="200"/>
      <c r="G377" s="202"/>
      <c r="I377" s="3"/>
      <c r="J377" s="200"/>
      <c r="K377" s="202"/>
      <c r="M377" s="36"/>
      <c r="N377" s="180"/>
      <c r="O377" s="180"/>
    </row>
    <row r="378" spans="1:16" x14ac:dyDescent="0.25">
      <c r="A378" s="45"/>
      <c r="C378" s="9"/>
      <c r="E378" s="8" t="s">
        <v>30</v>
      </c>
      <c r="F378" s="199" t="s">
        <v>9</v>
      </c>
      <c r="G378" s="184">
        <f>F375*G376</f>
        <v>0</v>
      </c>
      <c r="I378" s="8" t="s">
        <v>32</v>
      </c>
      <c r="J378" s="199" t="s">
        <v>9</v>
      </c>
      <c r="K378" s="184">
        <f>J375*K376</f>
        <v>0</v>
      </c>
      <c r="M378" s="35"/>
      <c r="N378" s="180"/>
      <c r="O378" s="181"/>
    </row>
    <row r="379" spans="1:16" ht="15.75" thickBot="1" x14ac:dyDescent="0.3">
      <c r="A379" s="45"/>
      <c r="C379" s="9"/>
      <c r="E379" s="3" t="s">
        <v>37</v>
      </c>
      <c r="F379" s="200"/>
      <c r="G379" s="185"/>
      <c r="I379" s="3" t="s">
        <v>48</v>
      </c>
      <c r="J379" s="200"/>
      <c r="K379" s="185"/>
      <c r="M379" s="36"/>
      <c r="N379" s="180"/>
      <c r="O379" s="181"/>
    </row>
    <row r="380" spans="1:16" ht="15.75" thickBot="1" x14ac:dyDescent="0.3"/>
    <row r="381" spans="1:16" ht="36.950000000000003" customHeight="1" x14ac:dyDescent="0.35">
      <c r="A381" s="205" t="s">
        <v>47</v>
      </c>
      <c r="B381" s="5"/>
      <c r="C381" s="20" t="s">
        <v>49</v>
      </c>
      <c r="E381" s="12"/>
      <c r="F381" s="60" t="s">
        <v>69</v>
      </c>
      <c r="G381" s="104"/>
      <c r="H381" s="2"/>
      <c r="I381" s="12"/>
      <c r="J381" s="15" t="s">
        <v>69</v>
      </c>
      <c r="K381" s="104"/>
      <c r="M381" s="51"/>
      <c r="N381" s="182"/>
      <c r="O381" s="182"/>
      <c r="P381" s="2"/>
    </row>
    <row r="382" spans="1:16" ht="36.950000000000003" customHeight="1" thickBot="1" x14ac:dyDescent="0.3">
      <c r="A382" s="206"/>
      <c r="B382" s="6"/>
      <c r="C382" s="21" t="s">
        <v>51</v>
      </c>
      <c r="E382" s="13"/>
      <c r="F382" s="52" t="s">
        <v>70</v>
      </c>
      <c r="G382" s="105"/>
      <c r="H382" s="2"/>
      <c r="I382" s="13"/>
      <c r="J382" s="52" t="s">
        <v>70</v>
      </c>
      <c r="K382" s="105"/>
      <c r="M382" s="51"/>
      <c r="N382" s="51"/>
      <c r="O382" s="51"/>
      <c r="P382" s="2"/>
    </row>
    <row r="383" spans="1:16" ht="36.950000000000003" customHeight="1" x14ac:dyDescent="0.25">
      <c r="A383" s="47"/>
      <c r="B383" s="6"/>
      <c r="C383" s="24"/>
      <c r="E383" s="13"/>
      <c r="F383" s="52" t="s">
        <v>66</v>
      </c>
      <c r="G383" s="105"/>
      <c r="H383" s="2"/>
      <c r="I383" s="13"/>
      <c r="J383" s="52" t="s">
        <v>66</v>
      </c>
      <c r="K383" s="105"/>
      <c r="M383" s="51"/>
      <c r="N383" s="51"/>
      <c r="O383" s="51"/>
      <c r="P383" s="2"/>
    </row>
    <row r="384" spans="1:16" ht="36.950000000000003" customHeight="1" x14ac:dyDescent="0.35">
      <c r="A384" s="47"/>
      <c r="B384" s="6"/>
      <c r="C384" s="22" t="s">
        <v>6</v>
      </c>
      <c r="E384" s="13"/>
      <c r="F384" s="52" t="s">
        <v>67</v>
      </c>
      <c r="G384" s="105"/>
      <c r="H384" s="2"/>
      <c r="I384" s="13"/>
      <c r="J384" s="52" t="s">
        <v>71</v>
      </c>
      <c r="K384" s="105"/>
      <c r="M384" s="51"/>
      <c r="N384" s="51"/>
      <c r="O384" s="51"/>
      <c r="P384" s="2"/>
    </row>
    <row r="385" spans="1:16" ht="36.950000000000003" customHeight="1" thickBot="1" x14ac:dyDescent="0.3">
      <c r="A385" s="47"/>
      <c r="B385" s="7"/>
      <c r="C385" s="23">
        <v>12.5</v>
      </c>
      <c r="E385" s="14"/>
      <c r="F385" s="50" t="s">
        <v>68</v>
      </c>
      <c r="G385" s="106"/>
      <c r="H385" s="2"/>
      <c r="I385" s="14"/>
      <c r="J385" s="165" t="s">
        <v>72</v>
      </c>
      <c r="K385" s="166"/>
      <c r="M385" s="51"/>
      <c r="N385" s="51"/>
      <c r="O385" s="51"/>
      <c r="P385" s="2"/>
    </row>
    <row r="386" spans="1:16" ht="15" customHeight="1" thickBot="1" x14ac:dyDescent="0.3">
      <c r="A386" s="47"/>
      <c r="B386" s="191" t="s">
        <v>53</v>
      </c>
      <c r="C386" s="26"/>
      <c r="E386" s="25" t="s">
        <v>13</v>
      </c>
      <c r="F386" s="14"/>
      <c r="G386" s="27">
        <v>0.4</v>
      </c>
      <c r="H386" s="2"/>
      <c r="I386" s="25" t="s">
        <v>13</v>
      </c>
      <c r="J386" s="61" t="s">
        <v>15</v>
      </c>
      <c r="K386" s="62">
        <v>0.6</v>
      </c>
      <c r="M386" s="25"/>
      <c r="N386" s="51"/>
      <c r="O386" s="34"/>
      <c r="P386" s="2"/>
    </row>
    <row r="387" spans="1:16" ht="15" customHeight="1" thickBot="1" x14ac:dyDescent="0.3">
      <c r="A387" s="47"/>
      <c r="B387" s="192"/>
      <c r="C387" s="19"/>
      <c r="E387" s="25" t="s">
        <v>7</v>
      </c>
      <c r="F387" s="193">
        <f>(C385/1.22)*(1-G386)</f>
        <v>6.1475409836065573</v>
      </c>
      <c r="G387" s="194"/>
      <c r="H387" s="2"/>
      <c r="I387" s="25" t="s">
        <v>7</v>
      </c>
      <c r="J387" s="193">
        <f>(C385/1.22)*(1-K386)</f>
        <v>4.0983606557377055</v>
      </c>
      <c r="K387" s="194"/>
      <c r="M387" s="25"/>
      <c r="N387" s="181"/>
      <c r="O387" s="181"/>
      <c r="P387" s="2"/>
    </row>
    <row r="388" spans="1:16" x14ac:dyDescent="0.25">
      <c r="A388" s="45"/>
      <c r="C388" s="9"/>
      <c r="E388" s="8"/>
      <c r="F388" s="199" t="s">
        <v>8</v>
      </c>
      <c r="G388" s="201">
        <f>SUM(G381:G385)</f>
        <v>0</v>
      </c>
      <c r="I388" s="8"/>
      <c r="J388" s="203" t="s">
        <v>8</v>
      </c>
      <c r="K388" s="204">
        <f>SUM(K381:K385)</f>
        <v>0</v>
      </c>
      <c r="M388" s="35"/>
      <c r="N388" s="180"/>
      <c r="O388" s="180"/>
    </row>
    <row r="389" spans="1:16" ht="15.75" thickBot="1" x14ac:dyDescent="0.3">
      <c r="A389" s="45"/>
      <c r="C389" s="9"/>
      <c r="E389" s="3"/>
      <c r="F389" s="200"/>
      <c r="G389" s="202"/>
      <c r="I389" s="3"/>
      <c r="J389" s="200"/>
      <c r="K389" s="202"/>
      <c r="M389" s="36"/>
      <c r="N389" s="180"/>
      <c r="O389" s="180"/>
    </row>
    <row r="390" spans="1:16" x14ac:dyDescent="0.25">
      <c r="A390" s="45"/>
      <c r="C390" s="9"/>
      <c r="E390" s="8" t="s">
        <v>30</v>
      </c>
      <c r="F390" s="199" t="s">
        <v>9</v>
      </c>
      <c r="G390" s="184">
        <f>F387*G388</f>
        <v>0</v>
      </c>
      <c r="I390" s="8" t="s">
        <v>32</v>
      </c>
      <c r="J390" s="199" t="s">
        <v>9</v>
      </c>
      <c r="K390" s="184">
        <f>J387*K388</f>
        <v>0</v>
      </c>
      <c r="M390" s="35"/>
      <c r="N390" s="180"/>
      <c r="O390" s="181"/>
    </row>
    <row r="391" spans="1:16" ht="15.75" thickBot="1" x14ac:dyDescent="0.3">
      <c r="A391" s="45"/>
      <c r="C391" s="9"/>
      <c r="E391" s="3" t="s">
        <v>37</v>
      </c>
      <c r="F391" s="200"/>
      <c r="G391" s="185"/>
      <c r="I391" s="3" t="s">
        <v>37</v>
      </c>
      <c r="J391" s="200"/>
      <c r="K391" s="185"/>
      <c r="M391" s="36"/>
      <c r="N391" s="180"/>
      <c r="O391" s="181"/>
    </row>
    <row r="392" spans="1:16" ht="15.75" thickBot="1" x14ac:dyDescent="0.3"/>
    <row r="393" spans="1:16" ht="36.950000000000003" customHeight="1" x14ac:dyDescent="0.35">
      <c r="A393" s="205" t="s">
        <v>47</v>
      </c>
      <c r="B393" s="5"/>
      <c r="C393" s="20" t="s">
        <v>49</v>
      </c>
      <c r="E393" s="12"/>
      <c r="F393" s="60" t="s">
        <v>69</v>
      </c>
      <c r="G393" s="104"/>
      <c r="H393" s="2"/>
      <c r="I393" s="12"/>
      <c r="J393" s="15" t="s">
        <v>69</v>
      </c>
      <c r="K393" s="104"/>
      <c r="M393" s="51"/>
      <c r="N393" s="182"/>
      <c r="O393" s="182"/>
      <c r="P393" s="2"/>
    </row>
    <row r="394" spans="1:16" ht="36.950000000000003" customHeight="1" thickBot="1" x14ac:dyDescent="0.3">
      <c r="A394" s="206"/>
      <c r="B394" s="6"/>
      <c r="C394" s="21" t="s">
        <v>50</v>
      </c>
      <c r="E394" s="13"/>
      <c r="F394" s="52" t="s">
        <v>70</v>
      </c>
      <c r="G394" s="105"/>
      <c r="H394" s="2"/>
      <c r="I394" s="13"/>
      <c r="J394" s="52" t="s">
        <v>70</v>
      </c>
      <c r="K394" s="105"/>
      <c r="M394" s="51"/>
      <c r="N394" s="51"/>
      <c r="O394" s="51"/>
      <c r="P394" s="2"/>
    </row>
    <row r="395" spans="1:16" ht="36.950000000000003" customHeight="1" x14ac:dyDescent="0.25">
      <c r="A395" s="47"/>
      <c r="B395" s="6"/>
      <c r="C395" s="24"/>
      <c r="E395" s="13"/>
      <c r="F395" s="52" t="s">
        <v>66</v>
      </c>
      <c r="G395" s="105"/>
      <c r="H395" s="2"/>
      <c r="I395" s="13"/>
      <c r="J395" s="52" t="s">
        <v>66</v>
      </c>
      <c r="K395" s="105"/>
      <c r="M395" s="51"/>
      <c r="N395" s="51"/>
      <c r="O395" s="51"/>
      <c r="P395" s="2"/>
    </row>
    <row r="396" spans="1:16" ht="36.950000000000003" customHeight="1" x14ac:dyDescent="0.35">
      <c r="A396" s="47"/>
      <c r="B396" s="6"/>
      <c r="C396" s="22" t="s">
        <v>6</v>
      </c>
      <c r="E396" s="13"/>
      <c r="F396" s="52" t="s">
        <v>67</v>
      </c>
      <c r="G396" s="105"/>
      <c r="H396" s="2"/>
      <c r="I396" s="13"/>
      <c r="J396" s="52" t="s">
        <v>71</v>
      </c>
      <c r="K396" s="105"/>
      <c r="M396" s="51"/>
      <c r="N396" s="51"/>
      <c r="O396" s="51"/>
      <c r="P396" s="2"/>
    </row>
    <row r="397" spans="1:16" ht="36.950000000000003" customHeight="1" thickBot="1" x14ac:dyDescent="0.3">
      <c r="A397" s="47"/>
      <c r="B397" s="7"/>
      <c r="C397" s="23">
        <v>12.5</v>
      </c>
      <c r="E397" s="14"/>
      <c r="F397" s="50" t="s">
        <v>68</v>
      </c>
      <c r="G397" s="106"/>
      <c r="H397" s="2"/>
      <c r="I397" s="14"/>
      <c r="J397" s="165" t="s">
        <v>72</v>
      </c>
      <c r="K397" s="166"/>
      <c r="M397" s="51"/>
      <c r="N397" s="51"/>
      <c r="O397" s="51"/>
      <c r="P397" s="2"/>
    </row>
    <row r="398" spans="1:16" ht="15" customHeight="1" thickBot="1" x14ac:dyDescent="0.3">
      <c r="A398" s="47"/>
      <c r="B398" s="191" t="s">
        <v>52</v>
      </c>
      <c r="C398" s="26"/>
      <c r="E398" s="25" t="s">
        <v>13</v>
      </c>
      <c r="F398" s="14"/>
      <c r="G398" s="27">
        <v>0.4</v>
      </c>
      <c r="H398" s="2"/>
      <c r="I398" s="25" t="s">
        <v>13</v>
      </c>
      <c r="J398" s="61" t="s">
        <v>15</v>
      </c>
      <c r="K398" s="62">
        <v>0.6</v>
      </c>
      <c r="M398" s="25"/>
      <c r="N398" s="51"/>
      <c r="O398" s="34"/>
      <c r="P398" s="2"/>
    </row>
    <row r="399" spans="1:16" ht="15" customHeight="1" thickBot="1" x14ac:dyDescent="0.3">
      <c r="A399" s="47"/>
      <c r="B399" s="192"/>
      <c r="C399" s="19"/>
      <c r="E399" s="25" t="s">
        <v>7</v>
      </c>
      <c r="F399" s="193">
        <f>(C397/1.22)*(1-G398)</f>
        <v>6.1475409836065573</v>
      </c>
      <c r="G399" s="194"/>
      <c r="H399" s="2"/>
      <c r="I399" s="25" t="s">
        <v>7</v>
      </c>
      <c r="J399" s="193">
        <f>(C397/1.22)*(1-K398)</f>
        <v>4.0983606557377055</v>
      </c>
      <c r="K399" s="194"/>
      <c r="M399" s="25"/>
      <c r="N399" s="181"/>
      <c r="O399" s="181"/>
      <c r="P399" s="2"/>
    </row>
    <row r="400" spans="1:16" x14ac:dyDescent="0.25">
      <c r="A400" s="45"/>
      <c r="C400" s="9"/>
      <c r="E400" s="8"/>
      <c r="F400" s="199" t="s">
        <v>8</v>
      </c>
      <c r="G400" s="201">
        <f>SUM(G393:G397)</f>
        <v>0</v>
      </c>
      <c r="I400" s="8"/>
      <c r="J400" s="203" t="s">
        <v>8</v>
      </c>
      <c r="K400" s="204">
        <f>SUM(K393:K397)</f>
        <v>0</v>
      </c>
      <c r="M400" s="35"/>
      <c r="N400" s="180"/>
      <c r="O400" s="180"/>
    </row>
    <row r="401" spans="1:16" ht="15.75" thickBot="1" x14ac:dyDescent="0.3">
      <c r="A401" s="45"/>
      <c r="C401" s="9"/>
      <c r="E401" s="3"/>
      <c r="F401" s="200"/>
      <c r="G401" s="202"/>
      <c r="I401" s="3"/>
      <c r="J401" s="200"/>
      <c r="K401" s="202"/>
      <c r="M401" s="36"/>
      <c r="N401" s="180"/>
      <c r="O401" s="180"/>
    </row>
    <row r="402" spans="1:16" x14ac:dyDescent="0.25">
      <c r="A402" s="45"/>
      <c r="C402" s="9"/>
      <c r="E402" s="8" t="s">
        <v>30</v>
      </c>
      <c r="F402" s="199" t="s">
        <v>9</v>
      </c>
      <c r="G402" s="184">
        <f>F399*G400</f>
        <v>0</v>
      </c>
      <c r="I402" s="8" t="s">
        <v>32</v>
      </c>
      <c r="J402" s="199" t="s">
        <v>9</v>
      </c>
      <c r="K402" s="184">
        <f>J399*K400</f>
        <v>0</v>
      </c>
      <c r="M402" s="35"/>
      <c r="N402" s="180"/>
      <c r="O402" s="181"/>
    </row>
    <row r="403" spans="1:16" ht="15.75" thickBot="1" x14ac:dyDescent="0.3">
      <c r="A403" s="45"/>
      <c r="C403" s="9"/>
      <c r="E403" s="3" t="s">
        <v>37</v>
      </c>
      <c r="F403" s="200"/>
      <c r="G403" s="185"/>
      <c r="I403" s="3" t="s">
        <v>37</v>
      </c>
      <c r="J403" s="200"/>
      <c r="K403" s="185"/>
      <c r="M403" s="36"/>
      <c r="N403" s="180"/>
      <c r="O403" s="181"/>
    </row>
    <row r="404" spans="1:16" ht="15.75" thickBot="1" x14ac:dyDescent="0.3"/>
    <row r="405" spans="1:16" ht="36.950000000000003" customHeight="1" x14ac:dyDescent="0.35">
      <c r="A405" s="205" t="s">
        <v>47</v>
      </c>
      <c r="B405" s="5"/>
      <c r="C405" s="20" t="s">
        <v>11</v>
      </c>
      <c r="E405" s="12"/>
      <c r="F405" s="60" t="s">
        <v>69</v>
      </c>
      <c r="G405" s="104"/>
      <c r="H405" s="2"/>
      <c r="I405" s="12"/>
      <c r="J405" s="15" t="s">
        <v>69</v>
      </c>
      <c r="K405" s="104"/>
      <c r="M405" s="51"/>
      <c r="N405" s="182"/>
      <c r="O405" s="182"/>
      <c r="P405" s="2"/>
    </row>
    <row r="406" spans="1:16" ht="36.950000000000003" customHeight="1" thickBot="1" x14ac:dyDescent="0.3">
      <c r="A406" s="206"/>
      <c r="B406" s="6"/>
      <c r="C406" s="21" t="s">
        <v>58</v>
      </c>
      <c r="E406" s="13"/>
      <c r="F406" s="52" t="s">
        <v>70</v>
      </c>
      <c r="G406" s="105"/>
      <c r="H406" s="2"/>
      <c r="I406" s="13"/>
      <c r="J406" s="52" t="s">
        <v>70</v>
      </c>
      <c r="K406" s="105"/>
      <c r="M406" s="51"/>
      <c r="N406" s="51"/>
      <c r="O406" s="51"/>
      <c r="P406" s="2"/>
    </row>
    <row r="407" spans="1:16" ht="36.950000000000003" customHeight="1" x14ac:dyDescent="0.25">
      <c r="A407" s="47"/>
      <c r="B407" s="6"/>
      <c r="C407" s="24"/>
      <c r="E407" s="13"/>
      <c r="F407" s="52" t="s">
        <v>66</v>
      </c>
      <c r="G407" s="105"/>
      <c r="H407" s="2"/>
      <c r="I407" s="13"/>
      <c r="J407" s="52" t="s">
        <v>66</v>
      </c>
      <c r="K407" s="105"/>
      <c r="M407" s="51"/>
      <c r="N407" s="51"/>
      <c r="O407" s="51"/>
      <c r="P407" s="2"/>
    </row>
    <row r="408" spans="1:16" ht="36.950000000000003" customHeight="1" x14ac:dyDescent="0.35">
      <c r="A408" s="47"/>
      <c r="B408" s="6"/>
      <c r="C408" s="22" t="s">
        <v>6</v>
      </c>
      <c r="E408" s="13"/>
      <c r="F408" s="52" t="s">
        <v>67</v>
      </c>
      <c r="G408" s="105"/>
      <c r="H408" s="2"/>
      <c r="I408" s="13"/>
      <c r="J408" s="52" t="s">
        <v>71</v>
      </c>
      <c r="K408" s="105"/>
      <c r="M408" s="51"/>
      <c r="N408" s="51"/>
      <c r="O408" s="51"/>
      <c r="P408" s="2"/>
    </row>
    <row r="409" spans="1:16" ht="36.950000000000003" customHeight="1" thickBot="1" x14ac:dyDescent="0.3">
      <c r="A409" s="47"/>
      <c r="B409" s="7"/>
      <c r="C409" s="23">
        <v>12.5</v>
      </c>
      <c r="E409" s="14"/>
      <c r="F409" s="50" t="s">
        <v>68</v>
      </c>
      <c r="G409" s="106"/>
      <c r="H409" s="2"/>
      <c r="I409" s="14"/>
      <c r="J409" s="165" t="s">
        <v>72</v>
      </c>
      <c r="K409" s="166"/>
      <c r="M409" s="51"/>
      <c r="N409" s="51"/>
      <c r="O409" s="51"/>
      <c r="P409" s="2"/>
    </row>
    <row r="410" spans="1:16" ht="15" customHeight="1" thickBot="1" x14ac:dyDescent="0.3">
      <c r="A410" s="47"/>
      <c r="B410" s="191" t="s">
        <v>101</v>
      </c>
      <c r="C410" s="26"/>
      <c r="E410" s="25" t="s">
        <v>13</v>
      </c>
      <c r="F410" s="14"/>
      <c r="G410" s="27">
        <v>0.4</v>
      </c>
      <c r="H410" s="2"/>
      <c r="I410" s="25" t="s">
        <v>13</v>
      </c>
      <c r="J410" s="61" t="s">
        <v>15</v>
      </c>
      <c r="K410" s="62">
        <v>0.6</v>
      </c>
      <c r="M410" s="25"/>
      <c r="N410" s="51"/>
      <c r="O410" s="34"/>
      <c r="P410" s="2"/>
    </row>
    <row r="411" spans="1:16" ht="15" customHeight="1" thickBot="1" x14ac:dyDescent="0.3">
      <c r="A411" s="47"/>
      <c r="B411" s="192"/>
      <c r="C411" s="19"/>
      <c r="E411" s="25" t="s">
        <v>7</v>
      </c>
      <c r="F411" s="193">
        <f>(C409/1.22)*(1-G410)</f>
        <v>6.1475409836065573</v>
      </c>
      <c r="G411" s="194"/>
      <c r="H411" s="2"/>
      <c r="I411" s="25" t="s">
        <v>7</v>
      </c>
      <c r="J411" s="193">
        <f>(C409/1.22)*(1-K410)</f>
        <v>4.0983606557377055</v>
      </c>
      <c r="K411" s="194"/>
      <c r="M411" s="25"/>
      <c r="N411" s="181"/>
      <c r="O411" s="181"/>
      <c r="P411" s="2"/>
    </row>
    <row r="412" spans="1:16" x14ac:dyDescent="0.25">
      <c r="A412" s="45"/>
      <c r="C412" s="9"/>
      <c r="E412" s="8"/>
      <c r="F412" s="199" t="s">
        <v>8</v>
      </c>
      <c r="G412" s="201">
        <f>SUM(G405:G409)</f>
        <v>0</v>
      </c>
      <c r="I412" s="8"/>
      <c r="J412" s="203" t="s">
        <v>8</v>
      </c>
      <c r="K412" s="204">
        <f>SUM(K405:K409)</f>
        <v>0</v>
      </c>
      <c r="M412" s="35"/>
      <c r="N412" s="180"/>
      <c r="O412" s="180"/>
    </row>
    <row r="413" spans="1:16" ht="15.75" thickBot="1" x14ac:dyDescent="0.3">
      <c r="A413" s="45"/>
      <c r="C413" s="9"/>
      <c r="E413" s="3"/>
      <c r="F413" s="200"/>
      <c r="G413" s="202"/>
      <c r="I413" s="3"/>
      <c r="J413" s="200"/>
      <c r="K413" s="202"/>
      <c r="M413" s="36"/>
      <c r="N413" s="180"/>
      <c r="O413" s="180"/>
    </row>
    <row r="414" spans="1:16" x14ac:dyDescent="0.25">
      <c r="A414" s="45"/>
      <c r="C414" s="9"/>
      <c r="E414" s="8" t="s">
        <v>30</v>
      </c>
      <c r="F414" s="199" t="s">
        <v>9</v>
      </c>
      <c r="G414" s="184">
        <f>F411*G412</f>
        <v>0</v>
      </c>
      <c r="I414" s="8" t="s">
        <v>32</v>
      </c>
      <c r="J414" s="199" t="s">
        <v>9</v>
      </c>
      <c r="K414" s="184">
        <f>J411*K412</f>
        <v>0</v>
      </c>
      <c r="M414" s="35"/>
      <c r="N414" s="180"/>
      <c r="O414" s="181"/>
    </row>
    <row r="415" spans="1:16" ht="15.75" thickBot="1" x14ac:dyDescent="0.3">
      <c r="A415" s="45"/>
      <c r="C415" s="9"/>
      <c r="E415" s="3" t="s">
        <v>31</v>
      </c>
      <c r="F415" s="200"/>
      <c r="G415" s="185"/>
      <c r="I415" s="3" t="s">
        <v>31</v>
      </c>
      <c r="J415" s="200"/>
      <c r="K415" s="185"/>
      <c r="M415" s="36"/>
      <c r="N415" s="180"/>
      <c r="O415" s="181"/>
    </row>
    <row r="416" spans="1:16" ht="15.75" thickBot="1" x14ac:dyDescent="0.3"/>
    <row r="417" spans="1:16" ht="36.950000000000003" customHeight="1" x14ac:dyDescent="0.35">
      <c r="A417" s="205" t="s">
        <v>47</v>
      </c>
      <c r="B417" s="5"/>
      <c r="C417" s="20" t="s">
        <v>12</v>
      </c>
      <c r="E417" s="12"/>
      <c r="F417" s="60" t="s">
        <v>69</v>
      </c>
      <c r="G417" s="104"/>
      <c r="H417" s="2"/>
      <c r="I417" s="12"/>
      <c r="J417" s="15" t="s">
        <v>69</v>
      </c>
      <c r="K417" s="104"/>
      <c r="M417" s="51"/>
      <c r="N417" s="182"/>
      <c r="O417" s="182"/>
      <c r="P417" s="2"/>
    </row>
    <row r="418" spans="1:16" ht="36.950000000000003" customHeight="1" thickBot="1" x14ac:dyDescent="0.3">
      <c r="A418" s="206"/>
      <c r="B418" s="6"/>
      <c r="C418" s="21" t="s">
        <v>59</v>
      </c>
      <c r="E418" s="13"/>
      <c r="F418" s="52" t="s">
        <v>70</v>
      </c>
      <c r="G418" s="105"/>
      <c r="H418" s="2"/>
      <c r="I418" s="13"/>
      <c r="J418" s="52" t="s">
        <v>70</v>
      </c>
      <c r="K418" s="105"/>
      <c r="M418" s="51"/>
      <c r="N418" s="51"/>
      <c r="O418" s="51"/>
      <c r="P418" s="2"/>
    </row>
    <row r="419" spans="1:16" ht="36.950000000000003" customHeight="1" x14ac:dyDescent="0.25">
      <c r="A419" s="47"/>
      <c r="B419" s="6"/>
      <c r="C419" s="24"/>
      <c r="E419" s="13"/>
      <c r="F419" s="52" t="s">
        <v>66</v>
      </c>
      <c r="G419" s="105"/>
      <c r="H419" s="2"/>
      <c r="I419" s="13"/>
      <c r="J419" s="52" t="s">
        <v>66</v>
      </c>
      <c r="K419" s="105"/>
      <c r="M419" s="51"/>
      <c r="N419" s="51"/>
      <c r="O419" s="51"/>
      <c r="P419" s="2"/>
    </row>
    <row r="420" spans="1:16" ht="36.950000000000003" customHeight="1" x14ac:dyDescent="0.35">
      <c r="A420" s="47"/>
      <c r="B420" s="6"/>
      <c r="C420" s="22" t="s">
        <v>6</v>
      </c>
      <c r="E420" s="13"/>
      <c r="F420" s="52" t="s">
        <v>67</v>
      </c>
      <c r="G420" s="105"/>
      <c r="H420" s="2"/>
      <c r="I420" s="13"/>
      <c r="J420" s="52" t="s">
        <v>71</v>
      </c>
      <c r="K420" s="105"/>
      <c r="M420" s="51"/>
      <c r="N420" s="51"/>
      <c r="O420" s="51"/>
      <c r="P420" s="2"/>
    </row>
    <row r="421" spans="1:16" ht="36.950000000000003" customHeight="1" thickBot="1" x14ac:dyDescent="0.3">
      <c r="A421" s="47"/>
      <c r="B421" s="7"/>
      <c r="C421" s="23">
        <v>12.5</v>
      </c>
      <c r="E421" s="14"/>
      <c r="F421" s="50" t="s">
        <v>68</v>
      </c>
      <c r="G421" s="106"/>
      <c r="H421" s="2"/>
      <c r="I421" s="14"/>
      <c r="J421" s="165" t="s">
        <v>72</v>
      </c>
      <c r="K421" s="166"/>
      <c r="M421" s="51"/>
      <c r="N421" s="51"/>
      <c r="O421" s="51"/>
      <c r="P421" s="2"/>
    </row>
    <row r="422" spans="1:16" ht="15" customHeight="1" thickBot="1" x14ac:dyDescent="0.3">
      <c r="A422" s="47"/>
      <c r="B422" s="191" t="s">
        <v>55</v>
      </c>
      <c r="C422" s="26"/>
      <c r="E422" s="25" t="s">
        <v>13</v>
      </c>
      <c r="F422" s="14"/>
      <c r="G422" s="27">
        <v>0.4</v>
      </c>
      <c r="H422" s="2"/>
      <c r="I422" s="25" t="s">
        <v>13</v>
      </c>
      <c r="J422" s="61" t="s">
        <v>15</v>
      </c>
      <c r="K422" s="62">
        <v>0.6</v>
      </c>
      <c r="M422" s="25"/>
      <c r="N422" s="51"/>
      <c r="O422" s="34"/>
      <c r="P422" s="2"/>
    </row>
    <row r="423" spans="1:16" ht="15" customHeight="1" thickBot="1" x14ac:dyDescent="0.3">
      <c r="A423" s="47"/>
      <c r="B423" s="192"/>
      <c r="C423" s="19"/>
      <c r="E423" s="25" t="s">
        <v>7</v>
      </c>
      <c r="F423" s="193">
        <f>(C421/1.22)*(1-G422)</f>
        <v>6.1475409836065573</v>
      </c>
      <c r="G423" s="194"/>
      <c r="H423" s="2"/>
      <c r="I423" s="25" t="s">
        <v>7</v>
      </c>
      <c r="J423" s="193">
        <f>(C421/1.22)*(1-K422)</f>
        <v>4.0983606557377055</v>
      </c>
      <c r="K423" s="194"/>
      <c r="M423" s="25"/>
      <c r="N423" s="181"/>
      <c r="O423" s="181"/>
      <c r="P423" s="2"/>
    </row>
    <row r="424" spans="1:16" x14ac:dyDescent="0.25">
      <c r="A424" s="45"/>
      <c r="C424" s="9"/>
      <c r="E424" s="8"/>
      <c r="F424" s="199" t="s">
        <v>8</v>
      </c>
      <c r="G424" s="201">
        <f>SUM(G417:G421)</f>
        <v>0</v>
      </c>
      <c r="I424" s="8"/>
      <c r="J424" s="203" t="s">
        <v>8</v>
      </c>
      <c r="K424" s="204">
        <f>SUM(K417:K421)</f>
        <v>0</v>
      </c>
      <c r="M424" s="35"/>
      <c r="N424" s="180"/>
      <c r="O424" s="180"/>
    </row>
    <row r="425" spans="1:16" ht="15.75" thickBot="1" x14ac:dyDescent="0.3">
      <c r="A425" s="45"/>
      <c r="C425" s="9"/>
      <c r="E425" s="3"/>
      <c r="F425" s="200"/>
      <c r="G425" s="202"/>
      <c r="I425" s="3"/>
      <c r="J425" s="200"/>
      <c r="K425" s="202"/>
      <c r="M425" s="36"/>
      <c r="N425" s="180"/>
      <c r="O425" s="180"/>
    </row>
    <row r="426" spans="1:16" x14ac:dyDescent="0.25">
      <c r="A426" s="45"/>
      <c r="C426" s="9"/>
      <c r="E426" s="8" t="s">
        <v>30</v>
      </c>
      <c r="F426" s="199" t="s">
        <v>9</v>
      </c>
      <c r="G426" s="184">
        <f>F423*G424</f>
        <v>0</v>
      </c>
      <c r="I426" s="8" t="s">
        <v>32</v>
      </c>
      <c r="J426" s="199" t="s">
        <v>9</v>
      </c>
      <c r="K426" s="184">
        <f>J423*K424</f>
        <v>0</v>
      </c>
      <c r="M426" s="35"/>
      <c r="N426" s="180"/>
      <c r="O426" s="181"/>
    </row>
    <row r="427" spans="1:16" ht="15.75" thickBot="1" x14ac:dyDescent="0.3">
      <c r="A427" s="45"/>
      <c r="C427" s="9"/>
      <c r="E427" s="3" t="s">
        <v>37</v>
      </c>
      <c r="F427" s="200"/>
      <c r="G427" s="185"/>
      <c r="I427" s="3" t="s">
        <v>48</v>
      </c>
      <c r="J427" s="200"/>
      <c r="K427" s="185"/>
      <c r="M427" s="36"/>
      <c r="N427" s="180"/>
      <c r="O427" s="181"/>
    </row>
    <row r="428" spans="1:16" ht="15.75" thickBot="1" x14ac:dyDescent="0.3"/>
    <row r="429" spans="1:16" ht="36.950000000000003" customHeight="1" x14ac:dyDescent="0.35">
      <c r="A429" s="205" t="s">
        <v>47</v>
      </c>
      <c r="B429" s="5"/>
      <c r="C429" s="20" t="s">
        <v>16</v>
      </c>
      <c r="E429" s="12"/>
      <c r="F429" s="60" t="s">
        <v>69</v>
      </c>
      <c r="G429" s="104"/>
      <c r="H429" s="2"/>
      <c r="I429" s="12"/>
      <c r="J429" s="15" t="s">
        <v>69</v>
      </c>
      <c r="K429" s="104"/>
      <c r="M429" s="51"/>
      <c r="N429" s="182"/>
      <c r="O429" s="182"/>
      <c r="P429" s="2"/>
    </row>
    <row r="430" spans="1:16" ht="36.950000000000003" customHeight="1" thickBot="1" x14ac:dyDescent="0.3">
      <c r="A430" s="206"/>
      <c r="B430" s="6"/>
      <c r="C430" s="21" t="s">
        <v>23</v>
      </c>
      <c r="E430" s="13"/>
      <c r="F430" s="52" t="s">
        <v>70</v>
      </c>
      <c r="G430" s="105"/>
      <c r="H430" s="2"/>
      <c r="I430" s="13"/>
      <c r="J430" s="52" t="s">
        <v>70</v>
      </c>
      <c r="K430" s="105"/>
      <c r="M430" s="51"/>
      <c r="N430" s="51"/>
      <c r="O430" s="51"/>
      <c r="P430" s="2"/>
    </row>
    <row r="431" spans="1:16" ht="36.950000000000003" customHeight="1" x14ac:dyDescent="0.25">
      <c r="A431" s="47"/>
      <c r="B431" s="6"/>
      <c r="C431" s="24"/>
      <c r="E431" s="13"/>
      <c r="F431" s="52" t="s">
        <v>66</v>
      </c>
      <c r="G431" s="105"/>
      <c r="H431" s="2"/>
      <c r="I431" s="13"/>
      <c r="J431" s="52" t="s">
        <v>66</v>
      </c>
      <c r="K431" s="105"/>
      <c r="M431" s="51"/>
      <c r="N431" s="51"/>
      <c r="O431" s="51"/>
      <c r="P431" s="2"/>
    </row>
    <row r="432" spans="1:16" ht="36.950000000000003" customHeight="1" x14ac:dyDescent="0.35">
      <c r="A432" s="47"/>
      <c r="B432" s="6"/>
      <c r="C432" s="22" t="s">
        <v>6</v>
      </c>
      <c r="E432" s="13"/>
      <c r="F432" s="52" t="s">
        <v>67</v>
      </c>
      <c r="G432" s="105"/>
      <c r="H432" s="2"/>
      <c r="I432" s="13"/>
      <c r="J432" s="52" t="s">
        <v>71</v>
      </c>
      <c r="K432" s="105"/>
      <c r="M432" s="51"/>
      <c r="N432" s="51"/>
      <c r="O432" s="51"/>
      <c r="P432" s="2"/>
    </row>
    <row r="433" spans="1:16" ht="36.950000000000003" customHeight="1" thickBot="1" x14ac:dyDescent="0.3">
      <c r="A433" s="47"/>
      <c r="B433" s="7"/>
      <c r="C433" s="23">
        <v>12.5</v>
      </c>
      <c r="E433" s="14"/>
      <c r="F433" s="50" t="s">
        <v>68</v>
      </c>
      <c r="G433" s="106"/>
      <c r="H433" s="2"/>
      <c r="I433" s="14"/>
      <c r="J433" s="165" t="s">
        <v>72</v>
      </c>
      <c r="K433" s="166"/>
      <c r="M433" s="51"/>
      <c r="N433" s="51"/>
      <c r="O433" s="51"/>
      <c r="P433" s="2"/>
    </row>
    <row r="434" spans="1:16" ht="15" customHeight="1" thickBot="1" x14ac:dyDescent="0.3">
      <c r="A434" s="47"/>
      <c r="B434" s="191" t="s">
        <v>56</v>
      </c>
      <c r="C434" s="26"/>
      <c r="E434" s="25" t="s">
        <v>13</v>
      </c>
      <c r="F434" s="14"/>
      <c r="G434" s="27">
        <v>0.4</v>
      </c>
      <c r="H434" s="2"/>
      <c r="I434" s="25" t="s">
        <v>13</v>
      </c>
      <c r="J434" s="61" t="s">
        <v>15</v>
      </c>
      <c r="K434" s="62">
        <v>0.6</v>
      </c>
      <c r="M434" s="25"/>
      <c r="N434" s="51"/>
      <c r="O434" s="34"/>
      <c r="P434" s="2"/>
    </row>
    <row r="435" spans="1:16" ht="15" customHeight="1" thickBot="1" x14ac:dyDescent="0.3">
      <c r="A435" s="47"/>
      <c r="B435" s="192"/>
      <c r="C435" s="19"/>
      <c r="E435" s="25" t="s">
        <v>7</v>
      </c>
      <c r="F435" s="193">
        <f>(C433/1.22)*(1-G434)</f>
        <v>6.1475409836065573</v>
      </c>
      <c r="G435" s="194"/>
      <c r="H435" s="2"/>
      <c r="I435" s="25" t="s">
        <v>7</v>
      </c>
      <c r="J435" s="193">
        <f>(C433/1.22)*(1-K434)</f>
        <v>4.0983606557377055</v>
      </c>
      <c r="K435" s="194"/>
      <c r="M435" s="25"/>
      <c r="N435" s="181"/>
      <c r="O435" s="181"/>
      <c r="P435" s="2"/>
    </row>
    <row r="436" spans="1:16" x14ac:dyDescent="0.25">
      <c r="A436" s="45"/>
      <c r="C436" s="9"/>
      <c r="E436" s="8"/>
      <c r="F436" s="199" t="s">
        <v>8</v>
      </c>
      <c r="G436" s="201">
        <f>SUM(G429:G433)</f>
        <v>0</v>
      </c>
      <c r="I436" s="8"/>
      <c r="J436" s="203" t="s">
        <v>8</v>
      </c>
      <c r="K436" s="204">
        <f>SUM(K429:K433)</f>
        <v>0</v>
      </c>
      <c r="M436" s="35"/>
      <c r="N436" s="180"/>
      <c r="O436" s="180"/>
    </row>
    <row r="437" spans="1:16" ht="15.75" thickBot="1" x14ac:dyDescent="0.3">
      <c r="A437" s="45"/>
      <c r="C437" s="9"/>
      <c r="E437" s="3"/>
      <c r="F437" s="200"/>
      <c r="G437" s="202"/>
      <c r="I437" s="3"/>
      <c r="J437" s="200"/>
      <c r="K437" s="202"/>
      <c r="M437" s="36"/>
      <c r="N437" s="180"/>
      <c r="O437" s="180"/>
    </row>
    <row r="438" spans="1:16" x14ac:dyDescent="0.25">
      <c r="A438" s="45"/>
      <c r="C438" s="9"/>
      <c r="E438" s="8" t="s">
        <v>30</v>
      </c>
      <c r="F438" s="199" t="s">
        <v>9</v>
      </c>
      <c r="G438" s="184">
        <f>F435*G436</f>
        <v>0</v>
      </c>
      <c r="I438" s="8" t="s">
        <v>32</v>
      </c>
      <c r="J438" s="199" t="s">
        <v>9</v>
      </c>
      <c r="K438" s="184">
        <f>J435*K436</f>
        <v>0</v>
      </c>
      <c r="M438" s="35"/>
      <c r="N438" s="180"/>
      <c r="O438" s="181"/>
    </row>
    <row r="439" spans="1:16" ht="15.75" thickBot="1" x14ac:dyDescent="0.3">
      <c r="A439" s="45"/>
      <c r="C439" s="9"/>
      <c r="E439" s="3" t="s">
        <v>37</v>
      </c>
      <c r="F439" s="200"/>
      <c r="G439" s="185"/>
      <c r="I439" s="3" t="s">
        <v>48</v>
      </c>
      <c r="J439" s="200"/>
      <c r="K439" s="185"/>
      <c r="M439" s="36"/>
      <c r="N439" s="180"/>
      <c r="O439" s="181"/>
    </row>
    <row r="441" spans="1:16" ht="36.950000000000003" hidden="1" customHeight="1" x14ac:dyDescent="0.35">
      <c r="A441" s="187" t="s">
        <v>60</v>
      </c>
      <c r="B441" s="5"/>
      <c r="C441" s="20" t="s">
        <v>60</v>
      </c>
      <c r="E441" s="12"/>
      <c r="F441" s="56" t="s">
        <v>0</v>
      </c>
      <c r="G441" s="57"/>
      <c r="H441" s="2"/>
      <c r="I441" s="12"/>
      <c r="J441" s="56" t="s">
        <v>0</v>
      </c>
      <c r="K441" s="57"/>
      <c r="M441" s="12"/>
      <c r="N441" s="189"/>
      <c r="O441" s="190"/>
      <c r="P441" s="2"/>
    </row>
    <row r="442" spans="1:16" ht="36.950000000000003" hidden="1" customHeight="1" thickBot="1" x14ac:dyDescent="0.3">
      <c r="A442" s="188"/>
      <c r="B442" s="6"/>
      <c r="C442" s="21" t="s">
        <v>100</v>
      </c>
      <c r="E442" s="13"/>
      <c r="F442" s="58" t="s">
        <v>1</v>
      </c>
      <c r="G442" s="59"/>
      <c r="H442" s="2"/>
      <c r="I442" s="13"/>
      <c r="J442" s="58" t="s">
        <v>1</v>
      </c>
      <c r="K442" s="59"/>
      <c r="M442" s="13"/>
      <c r="N442" s="58"/>
      <c r="O442" s="59"/>
      <c r="P442" s="2"/>
    </row>
    <row r="443" spans="1:16" ht="36.950000000000003" hidden="1" customHeight="1" x14ac:dyDescent="0.25">
      <c r="A443" s="47"/>
      <c r="B443" s="6"/>
      <c r="C443" s="24"/>
      <c r="E443" s="13"/>
      <c r="F443" s="58" t="s">
        <v>2</v>
      </c>
      <c r="G443" s="59"/>
      <c r="H443" s="2"/>
      <c r="I443" s="13"/>
      <c r="J443" s="58" t="s">
        <v>2</v>
      </c>
      <c r="K443" s="59"/>
      <c r="M443" s="13"/>
      <c r="N443" s="58"/>
      <c r="O443" s="59"/>
      <c r="P443" s="2"/>
    </row>
    <row r="444" spans="1:16" ht="36.950000000000003" hidden="1" customHeight="1" x14ac:dyDescent="0.35">
      <c r="A444" s="47"/>
      <c r="B444" s="6"/>
      <c r="C444" s="22" t="s">
        <v>6</v>
      </c>
      <c r="E444" s="13"/>
      <c r="F444" s="58" t="s">
        <v>3</v>
      </c>
      <c r="G444" s="59"/>
      <c r="H444" s="2"/>
      <c r="I444" s="13"/>
      <c r="J444" s="58" t="s">
        <v>3</v>
      </c>
      <c r="K444" s="59"/>
      <c r="M444" s="13"/>
      <c r="N444" s="58"/>
      <c r="O444" s="59"/>
      <c r="P444" s="2"/>
    </row>
    <row r="445" spans="1:16" ht="36.950000000000003" hidden="1" customHeight="1" thickBot="1" x14ac:dyDescent="0.3">
      <c r="A445" s="47"/>
      <c r="B445" s="7"/>
      <c r="C445" s="23">
        <v>3</v>
      </c>
      <c r="E445" s="14"/>
      <c r="F445" s="50" t="s">
        <v>65</v>
      </c>
      <c r="G445" s="106"/>
      <c r="H445" s="2"/>
      <c r="I445" s="14"/>
      <c r="J445" s="50" t="s">
        <v>65</v>
      </c>
      <c r="K445" s="106"/>
      <c r="M445" s="14"/>
      <c r="N445" s="50" t="s">
        <v>65</v>
      </c>
      <c r="O445" s="106"/>
      <c r="P445" s="2"/>
    </row>
    <row r="446" spans="1:16" ht="15" hidden="1" customHeight="1" thickBot="1" x14ac:dyDescent="0.3">
      <c r="A446" s="47"/>
      <c r="B446" s="191" t="s">
        <v>64</v>
      </c>
      <c r="C446" s="26"/>
      <c r="E446" s="25" t="s">
        <v>13</v>
      </c>
      <c r="F446" s="14"/>
      <c r="G446" s="27">
        <v>0.4</v>
      </c>
      <c r="H446" s="2"/>
      <c r="I446" s="25" t="s">
        <v>13</v>
      </c>
      <c r="J446" s="14"/>
      <c r="K446" s="27">
        <v>0.4</v>
      </c>
      <c r="M446" s="25" t="s">
        <v>13</v>
      </c>
      <c r="N446" s="14"/>
      <c r="O446" s="27">
        <v>0.4</v>
      </c>
      <c r="P446" s="2"/>
    </row>
    <row r="447" spans="1:16" ht="15" hidden="1" customHeight="1" thickBot="1" x14ac:dyDescent="0.3">
      <c r="A447" s="47"/>
      <c r="B447" s="192"/>
      <c r="C447" s="19"/>
      <c r="E447" s="25" t="s">
        <v>7</v>
      </c>
      <c r="F447" s="193">
        <f>(C445/1.22)*(1-G446)</f>
        <v>1.4754098360655739</v>
      </c>
      <c r="G447" s="194"/>
      <c r="H447" s="2"/>
      <c r="I447" s="25" t="s">
        <v>7</v>
      </c>
      <c r="J447" s="193">
        <f>(C445/1.22)*(1-K446)</f>
        <v>1.4754098360655739</v>
      </c>
      <c r="K447" s="194"/>
      <c r="M447" s="25" t="s">
        <v>7</v>
      </c>
      <c r="N447" s="193">
        <f>(C445/1.22)*(1-O446)</f>
        <v>1.4754098360655739</v>
      </c>
      <c r="O447" s="194"/>
      <c r="P447" s="2"/>
    </row>
    <row r="448" spans="1:16" hidden="1" x14ac:dyDescent="0.25">
      <c r="A448" s="45"/>
      <c r="C448" s="9"/>
      <c r="E448" s="186" t="str">
        <f>IF(G448&gt;=9,"ordine valido","attenzione:                                                          ordine minimo 10 pz")</f>
        <v>attenzione:                                                          ordine minimo 10 pz</v>
      </c>
      <c r="F448" s="195" t="s">
        <v>8</v>
      </c>
      <c r="G448" s="197">
        <f>SUM(G441:G445)</f>
        <v>0</v>
      </c>
      <c r="I448" s="186" t="str">
        <f>IF(K448&gt;=9,"ordine valido","attenzione:                                                          ordine minimo 10 pz")</f>
        <v>attenzione:                                                          ordine minimo 10 pz</v>
      </c>
      <c r="J448" s="195" t="s">
        <v>8</v>
      </c>
      <c r="K448" s="197">
        <f>SUM(K441:K445)</f>
        <v>0</v>
      </c>
      <c r="M448" s="186" t="str">
        <f>IF(O448&gt;=9,"ordine valido","attenzione:                                                          ordine minimo 10 pz")</f>
        <v>attenzione:                                                          ordine minimo 10 pz</v>
      </c>
      <c r="N448" s="195" t="s">
        <v>8</v>
      </c>
      <c r="O448" s="197">
        <f>SUM(O441:O445)</f>
        <v>0</v>
      </c>
    </row>
    <row r="449" spans="1:16" ht="15.75" hidden="1" thickBot="1" x14ac:dyDescent="0.3">
      <c r="A449" s="45"/>
      <c r="C449" s="9"/>
      <c r="E449" s="186"/>
      <c r="F449" s="196"/>
      <c r="G449" s="198"/>
      <c r="I449" s="186"/>
      <c r="J449" s="196"/>
      <c r="K449" s="198"/>
      <c r="M449" s="186"/>
      <c r="N449" s="196"/>
      <c r="O449" s="198"/>
    </row>
    <row r="450" spans="1:16" hidden="1" x14ac:dyDescent="0.25">
      <c r="A450" s="45"/>
      <c r="C450" s="9"/>
      <c r="E450" s="8" t="s">
        <v>102</v>
      </c>
      <c r="F450" s="199" t="s">
        <v>9</v>
      </c>
      <c r="G450" s="184">
        <f>F447*G448</f>
        <v>0</v>
      </c>
      <c r="I450" s="8" t="s">
        <v>102</v>
      </c>
      <c r="J450" s="199" t="s">
        <v>9</v>
      </c>
      <c r="K450" s="184">
        <f>J447*K448</f>
        <v>0</v>
      </c>
      <c r="M450" s="8" t="s">
        <v>102</v>
      </c>
      <c r="N450" s="199" t="s">
        <v>9</v>
      </c>
      <c r="O450" s="184">
        <f>N447*O448</f>
        <v>0</v>
      </c>
    </row>
    <row r="451" spans="1:16" ht="15.75" hidden="1" thickBot="1" x14ac:dyDescent="0.3">
      <c r="A451" s="45"/>
      <c r="C451" s="9"/>
      <c r="E451" s="3" t="s">
        <v>61</v>
      </c>
      <c r="F451" s="200"/>
      <c r="G451" s="185"/>
      <c r="I451" s="3" t="s">
        <v>62</v>
      </c>
      <c r="J451" s="200"/>
      <c r="K451" s="185"/>
      <c r="M451" s="3" t="s">
        <v>63</v>
      </c>
      <c r="N451" s="200"/>
      <c r="O451" s="185"/>
    </row>
    <row r="452" spans="1:16" ht="15.75" hidden="1" thickBot="1" x14ac:dyDescent="0.3">
      <c r="F452" s="10"/>
      <c r="G452" s="10"/>
      <c r="J452" s="10"/>
      <c r="K452" s="10"/>
      <c r="N452" s="10"/>
      <c r="O452" s="10"/>
    </row>
    <row r="453" spans="1:16" ht="36.950000000000003" hidden="1" customHeight="1" x14ac:dyDescent="0.35">
      <c r="A453" s="225" t="s">
        <v>155</v>
      </c>
      <c r="B453" s="5"/>
      <c r="C453" s="20" t="s">
        <v>155</v>
      </c>
      <c r="E453" s="12"/>
      <c r="F453" s="56" t="s">
        <v>0</v>
      </c>
      <c r="G453" s="57"/>
      <c r="H453" s="2"/>
      <c r="I453" s="150"/>
      <c r="J453" s="150"/>
      <c r="K453" s="151"/>
      <c r="M453" s="150"/>
      <c r="N453" s="182"/>
      <c r="O453" s="182"/>
      <c r="P453" s="2"/>
    </row>
    <row r="454" spans="1:16" ht="36.950000000000003" hidden="1" customHeight="1" thickBot="1" x14ac:dyDescent="0.3">
      <c r="A454" s="226"/>
      <c r="B454" s="6"/>
      <c r="C454" s="21" t="s">
        <v>156</v>
      </c>
      <c r="E454" s="13"/>
      <c r="F454" s="58" t="s">
        <v>1</v>
      </c>
      <c r="G454" s="59"/>
      <c r="H454" s="2"/>
      <c r="I454" s="150"/>
      <c r="J454" s="150"/>
      <c r="K454" s="151"/>
      <c r="M454" s="150"/>
      <c r="N454" s="150"/>
      <c r="O454" s="150"/>
      <c r="P454" s="2"/>
    </row>
    <row r="455" spans="1:16" ht="36.950000000000003" hidden="1" customHeight="1" x14ac:dyDescent="0.25">
      <c r="A455" s="47"/>
      <c r="B455" s="6"/>
      <c r="C455" s="24"/>
      <c r="E455" s="13"/>
      <c r="F455" s="58" t="s">
        <v>2</v>
      </c>
      <c r="G455" s="59"/>
      <c r="H455" s="2"/>
      <c r="I455" s="150"/>
      <c r="J455" s="150"/>
      <c r="K455" s="151"/>
      <c r="M455" s="150"/>
      <c r="N455" s="150"/>
      <c r="O455" s="150"/>
      <c r="P455" s="2"/>
    </row>
    <row r="456" spans="1:16" ht="36.950000000000003" hidden="1" customHeight="1" x14ac:dyDescent="0.35">
      <c r="A456" s="47"/>
      <c r="B456" s="6"/>
      <c r="C456" s="22" t="s">
        <v>6</v>
      </c>
      <c r="E456" s="13"/>
      <c r="F456" s="58" t="s">
        <v>3</v>
      </c>
      <c r="G456" s="59"/>
      <c r="H456" s="2"/>
      <c r="I456" s="150"/>
      <c r="J456" s="150"/>
      <c r="K456" s="151"/>
      <c r="M456" s="150"/>
      <c r="N456" s="150"/>
      <c r="O456" s="150"/>
      <c r="P456" s="2"/>
    </row>
    <row r="457" spans="1:16" ht="36.950000000000003" hidden="1" customHeight="1" thickBot="1" x14ac:dyDescent="0.3">
      <c r="A457" s="47"/>
      <c r="B457" s="7"/>
      <c r="C457" s="23">
        <v>4.9000000000000004</v>
      </c>
      <c r="E457" s="14"/>
      <c r="F457" s="149" t="s">
        <v>65</v>
      </c>
      <c r="G457" s="106"/>
      <c r="H457" s="2"/>
      <c r="I457" s="150"/>
      <c r="J457" s="150"/>
      <c r="K457" s="151"/>
      <c r="M457" s="150"/>
      <c r="N457" s="150"/>
      <c r="O457" s="150"/>
      <c r="P457" s="2"/>
    </row>
    <row r="458" spans="1:16" ht="15" hidden="1" customHeight="1" thickBot="1" x14ac:dyDescent="0.3">
      <c r="A458" s="47"/>
      <c r="B458" s="191" t="s">
        <v>57</v>
      </c>
      <c r="C458" s="26"/>
      <c r="E458" s="25" t="s">
        <v>13</v>
      </c>
      <c r="F458" s="14"/>
      <c r="G458" s="27">
        <v>0.4</v>
      </c>
      <c r="H458" s="2"/>
      <c r="I458" s="25"/>
      <c r="J458" s="152"/>
      <c r="K458" s="153"/>
      <c r="M458" s="25"/>
      <c r="N458" s="150"/>
      <c r="O458" s="34"/>
      <c r="P458" s="2"/>
    </row>
    <row r="459" spans="1:16" ht="15" hidden="1" customHeight="1" thickBot="1" x14ac:dyDescent="0.3">
      <c r="A459" s="47"/>
      <c r="B459" s="192"/>
      <c r="C459" s="19"/>
      <c r="E459" s="25" t="s">
        <v>7</v>
      </c>
      <c r="F459" s="193">
        <f>(C457/1.22)*(1-G458)</f>
        <v>2.4098360655737707</v>
      </c>
      <c r="G459" s="194"/>
      <c r="H459" s="2"/>
      <c r="I459" s="25"/>
      <c r="J459" s="181"/>
      <c r="K459" s="181"/>
      <c r="M459" s="25"/>
      <c r="N459" s="181"/>
      <c r="O459" s="181"/>
      <c r="P459" s="2"/>
    </row>
    <row r="460" spans="1:16" ht="15" hidden="1" customHeight="1" x14ac:dyDescent="0.25">
      <c r="A460" s="45"/>
      <c r="C460" s="9"/>
      <c r="E460" s="186" t="str">
        <f>IF(G460&gt;=9,"ordine valido","attenzione:                                                          ordine minimo 10 pz")</f>
        <v>attenzione:                                                          ordine minimo 10 pz</v>
      </c>
      <c r="F460" s="195" t="s">
        <v>8</v>
      </c>
      <c r="G460" s="197">
        <f>SUM(G453:G457)</f>
        <v>0</v>
      </c>
      <c r="I460" s="35"/>
      <c r="J460" s="180"/>
      <c r="K460" s="180"/>
      <c r="L460" s="10"/>
      <c r="M460" s="35"/>
      <c r="N460" s="180"/>
      <c r="O460" s="180"/>
    </row>
    <row r="461" spans="1:16" ht="15.75" hidden="1" thickBot="1" x14ac:dyDescent="0.3">
      <c r="A461" s="45"/>
      <c r="C461" s="9"/>
      <c r="E461" s="186"/>
      <c r="F461" s="196"/>
      <c r="G461" s="198"/>
      <c r="I461" s="36"/>
      <c r="J461" s="180"/>
      <c r="K461" s="180"/>
      <c r="L461" s="10"/>
      <c r="M461" s="36"/>
      <c r="N461" s="180"/>
      <c r="O461" s="180"/>
    </row>
    <row r="462" spans="1:16" hidden="1" x14ac:dyDescent="0.25">
      <c r="A462" s="45"/>
      <c r="C462" s="9"/>
      <c r="E462" s="8" t="s">
        <v>155</v>
      </c>
      <c r="F462" s="199" t="s">
        <v>9</v>
      </c>
      <c r="G462" s="184">
        <f>F459*G460</f>
        <v>0</v>
      </c>
      <c r="I462" s="35"/>
      <c r="J462" s="180"/>
      <c r="K462" s="181"/>
      <c r="L462" s="10"/>
      <c r="M462" s="35"/>
      <c r="N462" s="180"/>
      <c r="O462" s="181"/>
    </row>
    <row r="463" spans="1:16" ht="15.75" hidden="1" thickBot="1" x14ac:dyDescent="0.3">
      <c r="A463" s="45"/>
      <c r="C463" s="9"/>
      <c r="E463" s="3" t="s">
        <v>156</v>
      </c>
      <c r="F463" s="200"/>
      <c r="G463" s="185"/>
      <c r="I463" s="36"/>
      <c r="J463" s="180"/>
      <c r="K463" s="181"/>
      <c r="L463" s="10"/>
      <c r="M463" s="36"/>
      <c r="N463" s="180"/>
      <c r="O463" s="181"/>
    </row>
    <row r="464" spans="1:16" x14ac:dyDescent="0.25">
      <c r="I464" s="10"/>
      <c r="J464" s="10"/>
      <c r="K464" s="10"/>
      <c r="L464" s="10"/>
    </row>
    <row r="465" spans="9:12" x14ac:dyDescent="0.25">
      <c r="I465" s="10"/>
      <c r="J465" s="10"/>
      <c r="K465" s="10"/>
      <c r="L465" s="10"/>
    </row>
  </sheetData>
  <sheetProtection selectLockedCells="1"/>
  <mergeCells count="724">
    <mergeCell ref="O282:O283"/>
    <mergeCell ref="F340:F341"/>
    <mergeCell ref="G340:G341"/>
    <mergeCell ref="J340:J341"/>
    <mergeCell ref="K340:K341"/>
    <mergeCell ref="N340:N341"/>
    <mergeCell ref="F364:F365"/>
    <mergeCell ref="G364:G365"/>
    <mergeCell ref="J364:J365"/>
    <mergeCell ref="K364:K365"/>
    <mergeCell ref="N364:N365"/>
    <mergeCell ref="O364:O365"/>
    <mergeCell ref="O340:O341"/>
    <mergeCell ref="F342:F343"/>
    <mergeCell ref="G342:G343"/>
    <mergeCell ref="J342:J343"/>
    <mergeCell ref="K342:K343"/>
    <mergeCell ref="N342:N343"/>
    <mergeCell ref="F282:F283"/>
    <mergeCell ref="G282:G283"/>
    <mergeCell ref="J282:J283"/>
    <mergeCell ref="K282:K283"/>
    <mergeCell ref="N282:N283"/>
    <mergeCell ref="F366:F367"/>
    <mergeCell ref="G366:G367"/>
    <mergeCell ref="J366:J367"/>
    <mergeCell ref="K366:K367"/>
    <mergeCell ref="N366:N367"/>
    <mergeCell ref="A273:A274"/>
    <mergeCell ref="N273:O273"/>
    <mergeCell ref="B278:B279"/>
    <mergeCell ref="F279:G279"/>
    <mergeCell ref="J279:K279"/>
    <mergeCell ref="N279:O279"/>
    <mergeCell ref="F280:F281"/>
    <mergeCell ref="G280:G281"/>
    <mergeCell ref="J280:J281"/>
    <mergeCell ref="K280:K281"/>
    <mergeCell ref="M280:M281"/>
    <mergeCell ref="N280:N281"/>
    <mergeCell ref="O280:O281"/>
    <mergeCell ref="F268:F269"/>
    <mergeCell ref="G268:G269"/>
    <mergeCell ref="J268:J269"/>
    <mergeCell ref="K268:K269"/>
    <mergeCell ref="M268:M269"/>
    <mergeCell ref="N268:N269"/>
    <mergeCell ref="O268:O269"/>
    <mergeCell ref="F270:F271"/>
    <mergeCell ref="G270:G271"/>
    <mergeCell ref="J270:J271"/>
    <mergeCell ref="K270:K271"/>
    <mergeCell ref="N270:N271"/>
    <mergeCell ref="O270:O271"/>
    <mergeCell ref="F258:F259"/>
    <mergeCell ref="G258:G259"/>
    <mergeCell ref="J258:J259"/>
    <mergeCell ref="K258:K259"/>
    <mergeCell ref="N258:N259"/>
    <mergeCell ref="O258:O259"/>
    <mergeCell ref="A261:A262"/>
    <mergeCell ref="N261:O261"/>
    <mergeCell ref="B266:B267"/>
    <mergeCell ref="F267:G267"/>
    <mergeCell ref="J267:K267"/>
    <mergeCell ref="N267:O267"/>
    <mergeCell ref="A249:A250"/>
    <mergeCell ref="N249:O249"/>
    <mergeCell ref="B254:B255"/>
    <mergeCell ref="F255:G255"/>
    <mergeCell ref="J255:K255"/>
    <mergeCell ref="N255:O255"/>
    <mergeCell ref="F256:F257"/>
    <mergeCell ref="G256:G257"/>
    <mergeCell ref="J256:J257"/>
    <mergeCell ref="K256:K257"/>
    <mergeCell ref="M256:M257"/>
    <mergeCell ref="N256:N257"/>
    <mergeCell ref="O256:O257"/>
    <mergeCell ref="F244:F245"/>
    <mergeCell ref="G244:G245"/>
    <mergeCell ref="J244:J245"/>
    <mergeCell ref="K244:K245"/>
    <mergeCell ref="M244:M245"/>
    <mergeCell ref="N244:N245"/>
    <mergeCell ref="O244:O245"/>
    <mergeCell ref="F246:F247"/>
    <mergeCell ref="G246:G247"/>
    <mergeCell ref="J246:J247"/>
    <mergeCell ref="K246:K247"/>
    <mergeCell ref="N246:N247"/>
    <mergeCell ref="O246:O247"/>
    <mergeCell ref="F234:F235"/>
    <mergeCell ref="G234:G235"/>
    <mergeCell ref="J234:J235"/>
    <mergeCell ref="K234:K235"/>
    <mergeCell ref="N234:N235"/>
    <mergeCell ref="O234:O235"/>
    <mergeCell ref="A237:A238"/>
    <mergeCell ref="N237:O237"/>
    <mergeCell ref="B242:B243"/>
    <mergeCell ref="F243:G243"/>
    <mergeCell ref="J243:K243"/>
    <mergeCell ref="N243:O243"/>
    <mergeCell ref="N222:N223"/>
    <mergeCell ref="O222:O223"/>
    <mergeCell ref="A225:A226"/>
    <mergeCell ref="N225:O225"/>
    <mergeCell ref="B230:B231"/>
    <mergeCell ref="F231:G231"/>
    <mergeCell ref="J231:K231"/>
    <mergeCell ref="N231:O231"/>
    <mergeCell ref="F232:F233"/>
    <mergeCell ref="G232:G233"/>
    <mergeCell ref="J232:J233"/>
    <mergeCell ref="K232:K233"/>
    <mergeCell ref="M232:M233"/>
    <mergeCell ref="N232:N233"/>
    <mergeCell ref="O232:O233"/>
    <mergeCell ref="A213:A214"/>
    <mergeCell ref="N213:O213"/>
    <mergeCell ref="B218:B219"/>
    <mergeCell ref="F219:G219"/>
    <mergeCell ref="J219:K219"/>
    <mergeCell ref="N219:O219"/>
    <mergeCell ref="F220:F221"/>
    <mergeCell ref="G220:G221"/>
    <mergeCell ref="J220:J221"/>
    <mergeCell ref="K220:K221"/>
    <mergeCell ref="M220:M221"/>
    <mergeCell ref="N220:N221"/>
    <mergeCell ref="O220:O221"/>
    <mergeCell ref="A201:A202"/>
    <mergeCell ref="N201:O201"/>
    <mergeCell ref="B206:B207"/>
    <mergeCell ref="F207:G207"/>
    <mergeCell ref="J207:K207"/>
    <mergeCell ref="N207:O207"/>
    <mergeCell ref="F208:F209"/>
    <mergeCell ref="G208:G209"/>
    <mergeCell ref="J208:J209"/>
    <mergeCell ref="K208:K209"/>
    <mergeCell ref="M208:M209"/>
    <mergeCell ref="N208:N209"/>
    <mergeCell ref="O208:O209"/>
    <mergeCell ref="A189:A190"/>
    <mergeCell ref="N189:O189"/>
    <mergeCell ref="B194:B195"/>
    <mergeCell ref="F195:G195"/>
    <mergeCell ref="J195:K195"/>
    <mergeCell ref="N195:O195"/>
    <mergeCell ref="F196:F197"/>
    <mergeCell ref="G196:G197"/>
    <mergeCell ref="J196:J197"/>
    <mergeCell ref="K196:K197"/>
    <mergeCell ref="M196:M197"/>
    <mergeCell ref="N196:N197"/>
    <mergeCell ref="O196:O197"/>
    <mergeCell ref="A453:A454"/>
    <mergeCell ref="N453:O453"/>
    <mergeCell ref="B458:B459"/>
    <mergeCell ref="F459:G459"/>
    <mergeCell ref="J459:K459"/>
    <mergeCell ref="N459:O459"/>
    <mergeCell ref="F460:F461"/>
    <mergeCell ref="G460:G461"/>
    <mergeCell ref="J460:J461"/>
    <mergeCell ref="K460:K461"/>
    <mergeCell ref="N460:N461"/>
    <mergeCell ref="O460:O461"/>
    <mergeCell ref="E460:E461"/>
    <mergeCell ref="N5:O5"/>
    <mergeCell ref="M2:M3"/>
    <mergeCell ref="N2:O3"/>
    <mergeCell ref="F4:I4"/>
    <mergeCell ref="F5:G5"/>
    <mergeCell ref="F2:K2"/>
    <mergeCell ref="I5:K5"/>
    <mergeCell ref="F3:I3"/>
    <mergeCell ref="F7:G7"/>
    <mergeCell ref="I7:K7"/>
    <mergeCell ref="M7:O7"/>
    <mergeCell ref="F354:F355"/>
    <mergeCell ref="G354:G355"/>
    <mergeCell ref="J354:J355"/>
    <mergeCell ref="K354:K355"/>
    <mergeCell ref="N354:N355"/>
    <mergeCell ref="O354:O355"/>
    <mergeCell ref="G210:G211"/>
    <mergeCell ref="J210:J211"/>
    <mergeCell ref="K210:K211"/>
    <mergeCell ref="N210:N211"/>
    <mergeCell ref="O210:O211"/>
    <mergeCell ref="F222:F223"/>
    <mergeCell ref="O352:O353"/>
    <mergeCell ref="K318:K319"/>
    <mergeCell ref="N318:N319"/>
    <mergeCell ref="O318:O319"/>
    <mergeCell ref="F462:F463"/>
    <mergeCell ref="G462:G463"/>
    <mergeCell ref="J462:J463"/>
    <mergeCell ref="K462:K463"/>
    <mergeCell ref="N462:N463"/>
    <mergeCell ref="O462:O463"/>
    <mergeCell ref="O366:O367"/>
    <mergeCell ref="M112:M113"/>
    <mergeCell ref="M124:M125"/>
    <mergeCell ref="M136:M137"/>
    <mergeCell ref="M148:M149"/>
    <mergeCell ref="M172:M173"/>
    <mergeCell ref="N309:O309"/>
    <mergeCell ref="F315:G315"/>
    <mergeCell ref="O294:O295"/>
    <mergeCell ref="F292:F293"/>
    <mergeCell ref="G292:G293"/>
    <mergeCell ref="J292:J293"/>
    <mergeCell ref="K292:K293"/>
    <mergeCell ref="N292:N293"/>
    <mergeCell ref="O174:O175"/>
    <mergeCell ref="F198:F199"/>
    <mergeCell ref="G198:G199"/>
    <mergeCell ref="J198:J199"/>
    <mergeCell ref="K198:K199"/>
    <mergeCell ref="N285:O285"/>
    <mergeCell ref="F291:G291"/>
    <mergeCell ref="J291:K291"/>
    <mergeCell ref="G222:G223"/>
    <mergeCell ref="J222:J223"/>
    <mergeCell ref="K222:K223"/>
    <mergeCell ref="A285:A286"/>
    <mergeCell ref="A297:A298"/>
    <mergeCell ref="A309:A310"/>
    <mergeCell ref="A321:A322"/>
    <mergeCell ref="A333:A334"/>
    <mergeCell ref="N333:O333"/>
    <mergeCell ref="B338:B339"/>
    <mergeCell ref="F339:G339"/>
    <mergeCell ref="J339:K339"/>
    <mergeCell ref="N339:O339"/>
    <mergeCell ref="N328:N329"/>
    <mergeCell ref="O328:O329"/>
    <mergeCell ref="O316:O317"/>
    <mergeCell ref="F318:F319"/>
    <mergeCell ref="G318:G319"/>
    <mergeCell ref="J318:J319"/>
    <mergeCell ref="B326:B327"/>
    <mergeCell ref="N315:O315"/>
    <mergeCell ref="F316:F317"/>
    <mergeCell ref="G316:G317"/>
    <mergeCell ref="J316:J317"/>
    <mergeCell ref="B14:B15"/>
    <mergeCell ref="B26:B27"/>
    <mergeCell ref="B146:B147"/>
    <mergeCell ref="B122:B123"/>
    <mergeCell ref="B182:B183"/>
    <mergeCell ref="B38:B39"/>
    <mergeCell ref="B50:B51"/>
    <mergeCell ref="B74:B75"/>
    <mergeCell ref="B86:B87"/>
    <mergeCell ref="B62:B63"/>
    <mergeCell ref="B134:B135"/>
    <mergeCell ref="B170:B171"/>
    <mergeCell ref="B98:B99"/>
    <mergeCell ref="B158:B159"/>
    <mergeCell ref="B110:B111"/>
    <mergeCell ref="N198:N199"/>
    <mergeCell ref="O198:O199"/>
    <mergeCell ref="F210:F211"/>
    <mergeCell ref="B314:B315"/>
    <mergeCell ref="O330:O331"/>
    <mergeCell ref="N4:O4"/>
    <mergeCell ref="F330:F331"/>
    <mergeCell ref="G330:G331"/>
    <mergeCell ref="J330:J331"/>
    <mergeCell ref="K330:K331"/>
    <mergeCell ref="N330:N331"/>
    <mergeCell ref="N321:O321"/>
    <mergeCell ref="F327:G327"/>
    <mergeCell ref="J327:K327"/>
    <mergeCell ref="N327:O327"/>
    <mergeCell ref="F328:F329"/>
    <mergeCell ref="G328:G329"/>
    <mergeCell ref="J328:J329"/>
    <mergeCell ref="K328:K329"/>
    <mergeCell ref="K316:K317"/>
    <mergeCell ref="N316:N317"/>
    <mergeCell ref="J315:K315"/>
    <mergeCell ref="G304:G305"/>
    <mergeCell ref="J304:J305"/>
    <mergeCell ref="F174:F175"/>
    <mergeCell ref="G174:G175"/>
    <mergeCell ref="J174:J175"/>
    <mergeCell ref="K174:K175"/>
    <mergeCell ref="N174:N175"/>
    <mergeCell ref="O186:O187"/>
    <mergeCell ref="F183:G183"/>
    <mergeCell ref="J183:K183"/>
    <mergeCell ref="N183:O183"/>
    <mergeCell ref="F184:F185"/>
    <mergeCell ref="G184:G185"/>
    <mergeCell ref="J184:J185"/>
    <mergeCell ref="K184:K185"/>
    <mergeCell ref="N184:N185"/>
    <mergeCell ref="O184:O185"/>
    <mergeCell ref="M184:M185"/>
    <mergeCell ref="F186:F187"/>
    <mergeCell ref="G186:G187"/>
    <mergeCell ref="J186:J187"/>
    <mergeCell ref="K186:K187"/>
    <mergeCell ref="O172:O173"/>
    <mergeCell ref="O136:O137"/>
    <mergeCell ref="F138:F139"/>
    <mergeCell ref="G138:G139"/>
    <mergeCell ref="J138:J139"/>
    <mergeCell ref="K138:K139"/>
    <mergeCell ref="N138:N139"/>
    <mergeCell ref="O138:O139"/>
    <mergeCell ref="F136:F137"/>
    <mergeCell ref="G136:G137"/>
    <mergeCell ref="J136:J137"/>
    <mergeCell ref="K136:K137"/>
    <mergeCell ref="N136:N137"/>
    <mergeCell ref="M160:M161"/>
    <mergeCell ref="N165:O165"/>
    <mergeCell ref="F171:G171"/>
    <mergeCell ref="J171:K171"/>
    <mergeCell ref="N171:O171"/>
    <mergeCell ref="F172:F173"/>
    <mergeCell ref="G172:G173"/>
    <mergeCell ref="J172:J173"/>
    <mergeCell ref="K172:K173"/>
    <mergeCell ref="N172:N173"/>
    <mergeCell ref="K150:K151"/>
    <mergeCell ref="O66:O67"/>
    <mergeCell ref="M64:M65"/>
    <mergeCell ref="M76:M77"/>
    <mergeCell ref="N129:O129"/>
    <mergeCell ref="F135:G135"/>
    <mergeCell ref="J135:K135"/>
    <mergeCell ref="N135:O135"/>
    <mergeCell ref="F66:F67"/>
    <mergeCell ref="G66:G67"/>
    <mergeCell ref="J66:J67"/>
    <mergeCell ref="K66:K67"/>
    <mergeCell ref="N66:N67"/>
    <mergeCell ref="O88:O89"/>
    <mergeCell ref="F90:F91"/>
    <mergeCell ref="G90:G91"/>
    <mergeCell ref="J90:J91"/>
    <mergeCell ref="K90:K91"/>
    <mergeCell ref="N90:N91"/>
    <mergeCell ref="O90:O91"/>
    <mergeCell ref="F88:F89"/>
    <mergeCell ref="G88:G89"/>
    <mergeCell ref="J88:J89"/>
    <mergeCell ref="K88:K89"/>
    <mergeCell ref="N88:N89"/>
    <mergeCell ref="N57:O57"/>
    <mergeCell ref="F63:G63"/>
    <mergeCell ref="J63:K63"/>
    <mergeCell ref="N63:O63"/>
    <mergeCell ref="F64:F65"/>
    <mergeCell ref="G64:G65"/>
    <mergeCell ref="J64:J65"/>
    <mergeCell ref="K64:K65"/>
    <mergeCell ref="N64:N65"/>
    <mergeCell ref="O64:O65"/>
    <mergeCell ref="J87:K87"/>
    <mergeCell ref="N87:O87"/>
    <mergeCell ref="F78:F79"/>
    <mergeCell ref="K126:K127"/>
    <mergeCell ref="N126:N127"/>
    <mergeCell ref="O126:O127"/>
    <mergeCell ref="K124:K125"/>
    <mergeCell ref="J75:K75"/>
    <mergeCell ref="N75:O75"/>
    <mergeCell ref="F76:F77"/>
    <mergeCell ref="G76:G77"/>
    <mergeCell ref="J76:J77"/>
    <mergeCell ref="K76:K77"/>
    <mergeCell ref="N76:N77"/>
    <mergeCell ref="O76:O77"/>
    <mergeCell ref="O78:O79"/>
    <mergeCell ref="N81:O81"/>
    <mergeCell ref="M100:M101"/>
    <mergeCell ref="M88:M89"/>
    <mergeCell ref="G78:G79"/>
    <mergeCell ref="J78:J79"/>
    <mergeCell ref="K78:K79"/>
    <mergeCell ref="N78:N79"/>
    <mergeCell ref="O124:O125"/>
    <mergeCell ref="N69:O69"/>
    <mergeCell ref="F75:G75"/>
    <mergeCell ref="J123:K123"/>
    <mergeCell ref="N186:N187"/>
    <mergeCell ref="N45:O45"/>
    <mergeCell ref="F51:G51"/>
    <mergeCell ref="J51:K51"/>
    <mergeCell ref="N51:O51"/>
    <mergeCell ref="F52:F53"/>
    <mergeCell ref="G52:G53"/>
    <mergeCell ref="J52:J53"/>
    <mergeCell ref="K52:K53"/>
    <mergeCell ref="N52:N53"/>
    <mergeCell ref="O52:O53"/>
    <mergeCell ref="F54:F55"/>
    <mergeCell ref="G54:G55"/>
    <mergeCell ref="J54:J55"/>
    <mergeCell ref="K54:K55"/>
    <mergeCell ref="N177:O177"/>
    <mergeCell ref="F87:G87"/>
    <mergeCell ref="N123:O123"/>
    <mergeCell ref="F150:F151"/>
    <mergeCell ref="G150:G151"/>
    <mergeCell ref="J150:J151"/>
    <mergeCell ref="F27:G27"/>
    <mergeCell ref="J27:K27"/>
    <mergeCell ref="N150:N151"/>
    <mergeCell ref="N141:O141"/>
    <mergeCell ref="F147:G147"/>
    <mergeCell ref="J147:K147"/>
    <mergeCell ref="N147:O147"/>
    <mergeCell ref="F148:F149"/>
    <mergeCell ref="G148:G149"/>
    <mergeCell ref="J148:J149"/>
    <mergeCell ref="K148:K149"/>
    <mergeCell ref="N148:N149"/>
    <mergeCell ref="O148:O149"/>
    <mergeCell ref="N33:O33"/>
    <mergeCell ref="F39:G39"/>
    <mergeCell ref="J39:K39"/>
    <mergeCell ref="N39:O39"/>
    <mergeCell ref="O40:O41"/>
    <mergeCell ref="F42:F43"/>
    <mergeCell ref="G42:G43"/>
    <mergeCell ref="J42:J43"/>
    <mergeCell ref="K42:K43"/>
    <mergeCell ref="N42:N43"/>
    <mergeCell ref="O42:O43"/>
    <mergeCell ref="N30:N31"/>
    <mergeCell ref="O30:O31"/>
    <mergeCell ref="F28:F29"/>
    <mergeCell ref="G28:G29"/>
    <mergeCell ref="J28:J29"/>
    <mergeCell ref="K28:K29"/>
    <mergeCell ref="N28:N29"/>
    <mergeCell ref="M28:M29"/>
    <mergeCell ref="N54:N55"/>
    <mergeCell ref="F40:F41"/>
    <mergeCell ref="G40:G41"/>
    <mergeCell ref="J40:J41"/>
    <mergeCell ref="K40:K41"/>
    <mergeCell ref="N40:N41"/>
    <mergeCell ref="M40:M41"/>
    <mergeCell ref="M52:M53"/>
    <mergeCell ref="O54:O55"/>
    <mergeCell ref="J15:K15"/>
    <mergeCell ref="N15:O15"/>
    <mergeCell ref="F16:F17"/>
    <mergeCell ref="G16:G17"/>
    <mergeCell ref="J16:J17"/>
    <mergeCell ref="K16:K17"/>
    <mergeCell ref="N16:N17"/>
    <mergeCell ref="O16:O17"/>
    <mergeCell ref="F18:F19"/>
    <mergeCell ref="G18:G19"/>
    <mergeCell ref="J18:J19"/>
    <mergeCell ref="K18:K19"/>
    <mergeCell ref="N18:N19"/>
    <mergeCell ref="M16:M17"/>
    <mergeCell ref="O162:O163"/>
    <mergeCell ref="N153:O153"/>
    <mergeCell ref="F159:G159"/>
    <mergeCell ref="J159:K159"/>
    <mergeCell ref="F112:F113"/>
    <mergeCell ref="G112:G113"/>
    <mergeCell ref="J112:J113"/>
    <mergeCell ref="K112:K113"/>
    <mergeCell ref="N112:N113"/>
    <mergeCell ref="O112:O113"/>
    <mergeCell ref="F162:F163"/>
    <mergeCell ref="G162:G163"/>
    <mergeCell ref="J162:J163"/>
    <mergeCell ref="K162:K163"/>
    <mergeCell ref="N162:N163"/>
    <mergeCell ref="O114:O115"/>
    <mergeCell ref="F114:F115"/>
    <mergeCell ref="G114:G115"/>
    <mergeCell ref="J114:J115"/>
    <mergeCell ref="K114:K115"/>
    <mergeCell ref="N114:N115"/>
    <mergeCell ref="F126:F127"/>
    <mergeCell ref="G126:G127"/>
    <mergeCell ref="J126:J127"/>
    <mergeCell ref="O150:O151"/>
    <mergeCell ref="N117:O117"/>
    <mergeCell ref="F123:G123"/>
    <mergeCell ref="C2:C7"/>
    <mergeCell ref="N159:O159"/>
    <mergeCell ref="F160:F161"/>
    <mergeCell ref="G160:G161"/>
    <mergeCell ref="J160:J161"/>
    <mergeCell ref="K160:K161"/>
    <mergeCell ref="N160:N161"/>
    <mergeCell ref="O160:O161"/>
    <mergeCell ref="N93:O93"/>
    <mergeCell ref="F99:G99"/>
    <mergeCell ref="J99:K99"/>
    <mergeCell ref="N99:O99"/>
    <mergeCell ref="F102:F103"/>
    <mergeCell ref="G102:G103"/>
    <mergeCell ref="J102:J103"/>
    <mergeCell ref="K102:K103"/>
    <mergeCell ref="N102:N103"/>
    <mergeCell ref="O102:O103"/>
    <mergeCell ref="N27:O27"/>
    <mergeCell ref="N9:O9"/>
    <mergeCell ref="F15:G15"/>
    <mergeCell ref="F100:F101"/>
    <mergeCell ref="G100:G101"/>
    <mergeCell ref="J100:J101"/>
    <mergeCell ref="K100:K101"/>
    <mergeCell ref="O18:O19"/>
    <mergeCell ref="N21:O21"/>
    <mergeCell ref="A105:A106"/>
    <mergeCell ref="A117:A118"/>
    <mergeCell ref="A129:A130"/>
    <mergeCell ref="F111:G111"/>
    <mergeCell ref="J111:K111"/>
    <mergeCell ref="N111:O111"/>
    <mergeCell ref="N100:N101"/>
    <mergeCell ref="O100:O101"/>
    <mergeCell ref="N105:O105"/>
    <mergeCell ref="F124:F125"/>
    <mergeCell ref="G124:G125"/>
    <mergeCell ref="J124:J125"/>
    <mergeCell ref="N124:N125"/>
    <mergeCell ref="O28:O29"/>
    <mergeCell ref="F30:F31"/>
    <mergeCell ref="G30:G31"/>
    <mergeCell ref="J30:J31"/>
    <mergeCell ref="K30:K31"/>
    <mergeCell ref="A141:A142"/>
    <mergeCell ref="A153:A154"/>
    <mergeCell ref="A165:A166"/>
    <mergeCell ref="A177:A178"/>
    <mergeCell ref="A9:A10"/>
    <mergeCell ref="A21:A22"/>
    <mergeCell ref="A33:A34"/>
    <mergeCell ref="A45:A46"/>
    <mergeCell ref="A57:A58"/>
    <mergeCell ref="A69:A70"/>
    <mergeCell ref="A81:A82"/>
    <mergeCell ref="A93:A94"/>
    <mergeCell ref="A393:A394"/>
    <mergeCell ref="N393:O393"/>
    <mergeCell ref="B398:B399"/>
    <mergeCell ref="F399:G399"/>
    <mergeCell ref="J399:K399"/>
    <mergeCell ref="N399:O399"/>
    <mergeCell ref="F400:F401"/>
    <mergeCell ref="G400:G401"/>
    <mergeCell ref="J400:J401"/>
    <mergeCell ref="K400:K401"/>
    <mergeCell ref="N400:N401"/>
    <mergeCell ref="O400:O401"/>
    <mergeCell ref="F388:F389"/>
    <mergeCell ref="G388:G389"/>
    <mergeCell ref="J388:J389"/>
    <mergeCell ref="K388:K389"/>
    <mergeCell ref="N388:N389"/>
    <mergeCell ref="O388:O389"/>
    <mergeCell ref="F390:F391"/>
    <mergeCell ref="G390:G391"/>
    <mergeCell ref="J390:J391"/>
    <mergeCell ref="K390:K391"/>
    <mergeCell ref="N390:N391"/>
    <mergeCell ref="O390:O391"/>
    <mergeCell ref="A369:A370"/>
    <mergeCell ref="N369:O369"/>
    <mergeCell ref="B374:B375"/>
    <mergeCell ref="F375:G375"/>
    <mergeCell ref="J375:K375"/>
    <mergeCell ref="N375:O375"/>
    <mergeCell ref="F376:F377"/>
    <mergeCell ref="G376:G377"/>
    <mergeCell ref="J376:J377"/>
    <mergeCell ref="K376:K377"/>
    <mergeCell ref="N376:N377"/>
    <mergeCell ref="O376:O377"/>
    <mergeCell ref="F378:F379"/>
    <mergeCell ref="G378:G379"/>
    <mergeCell ref="J378:J379"/>
    <mergeCell ref="K378:K379"/>
    <mergeCell ref="N378:N379"/>
    <mergeCell ref="O378:O379"/>
    <mergeCell ref="A405:A406"/>
    <mergeCell ref="N405:O405"/>
    <mergeCell ref="B410:B411"/>
    <mergeCell ref="F411:G411"/>
    <mergeCell ref="J411:K411"/>
    <mergeCell ref="N411:O411"/>
    <mergeCell ref="F402:F403"/>
    <mergeCell ref="G402:G403"/>
    <mergeCell ref="J402:J403"/>
    <mergeCell ref="K402:K403"/>
    <mergeCell ref="N402:N403"/>
    <mergeCell ref="O402:O403"/>
    <mergeCell ref="A381:A382"/>
    <mergeCell ref="N381:O381"/>
    <mergeCell ref="B386:B387"/>
    <mergeCell ref="F387:G387"/>
    <mergeCell ref="J387:K387"/>
    <mergeCell ref="N387:O387"/>
    <mergeCell ref="F412:F413"/>
    <mergeCell ref="G412:G413"/>
    <mergeCell ref="J412:J413"/>
    <mergeCell ref="K412:K413"/>
    <mergeCell ref="N412:N413"/>
    <mergeCell ref="O412:O413"/>
    <mergeCell ref="F414:F415"/>
    <mergeCell ref="G414:G415"/>
    <mergeCell ref="J414:J415"/>
    <mergeCell ref="K414:K415"/>
    <mergeCell ref="N414:N415"/>
    <mergeCell ref="O414:O415"/>
    <mergeCell ref="A417:A418"/>
    <mergeCell ref="N417:O417"/>
    <mergeCell ref="B422:B423"/>
    <mergeCell ref="F423:G423"/>
    <mergeCell ref="J423:K423"/>
    <mergeCell ref="N423:O423"/>
    <mergeCell ref="F424:F425"/>
    <mergeCell ref="G424:G425"/>
    <mergeCell ref="J424:J425"/>
    <mergeCell ref="K424:K425"/>
    <mergeCell ref="N424:N425"/>
    <mergeCell ref="O424:O425"/>
    <mergeCell ref="F426:F427"/>
    <mergeCell ref="G426:G427"/>
    <mergeCell ref="J426:J427"/>
    <mergeCell ref="K426:K427"/>
    <mergeCell ref="N426:N427"/>
    <mergeCell ref="O426:O427"/>
    <mergeCell ref="A429:A430"/>
    <mergeCell ref="N429:O429"/>
    <mergeCell ref="B434:B435"/>
    <mergeCell ref="F435:G435"/>
    <mergeCell ref="J435:K435"/>
    <mergeCell ref="N435:O435"/>
    <mergeCell ref="F436:F437"/>
    <mergeCell ref="G436:G437"/>
    <mergeCell ref="J436:J437"/>
    <mergeCell ref="K436:K437"/>
    <mergeCell ref="N436:N437"/>
    <mergeCell ref="O436:O437"/>
    <mergeCell ref="F438:F439"/>
    <mergeCell ref="G438:G439"/>
    <mergeCell ref="J438:J439"/>
    <mergeCell ref="K438:K439"/>
    <mergeCell ref="N438:N439"/>
    <mergeCell ref="O438:O439"/>
    <mergeCell ref="O450:O451"/>
    <mergeCell ref="E448:E449"/>
    <mergeCell ref="I448:I449"/>
    <mergeCell ref="A441:A442"/>
    <mergeCell ref="N441:O441"/>
    <mergeCell ref="B446:B447"/>
    <mergeCell ref="F447:G447"/>
    <mergeCell ref="J447:K447"/>
    <mergeCell ref="N447:O447"/>
    <mergeCell ref="F448:F449"/>
    <mergeCell ref="G448:G449"/>
    <mergeCell ref="J448:J449"/>
    <mergeCell ref="K448:K449"/>
    <mergeCell ref="M448:M449"/>
    <mergeCell ref="N448:N449"/>
    <mergeCell ref="O448:O449"/>
    <mergeCell ref="F450:F451"/>
    <mergeCell ref="G450:G451"/>
    <mergeCell ref="J450:J451"/>
    <mergeCell ref="K450:K451"/>
    <mergeCell ref="N450:N451"/>
    <mergeCell ref="N363:O363"/>
    <mergeCell ref="J363:K363"/>
    <mergeCell ref="F363:G363"/>
    <mergeCell ref="B362:B363"/>
    <mergeCell ref="N357:O357"/>
    <mergeCell ref="A357:A358"/>
    <mergeCell ref="O306:O307"/>
    <mergeCell ref="N306:N307"/>
    <mergeCell ref="K306:K307"/>
    <mergeCell ref="J306:J307"/>
    <mergeCell ref="G306:G307"/>
    <mergeCell ref="F306:F307"/>
    <mergeCell ref="A345:A346"/>
    <mergeCell ref="N345:O345"/>
    <mergeCell ref="B350:B351"/>
    <mergeCell ref="F351:G351"/>
    <mergeCell ref="J351:K351"/>
    <mergeCell ref="N351:O351"/>
    <mergeCell ref="O342:O343"/>
    <mergeCell ref="F352:F353"/>
    <mergeCell ref="G352:G353"/>
    <mergeCell ref="J352:J353"/>
    <mergeCell ref="K352:K353"/>
    <mergeCell ref="N352:N353"/>
    <mergeCell ref="O292:O293"/>
    <mergeCell ref="B290:B291"/>
    <mergeCell ref="O304:O305"/>
    <mergeCell ref="F304:F305"/>
    <mergeCell ref="N303:O303"/>
    <mergeCell ref="J303:K303"/>
    <mergeCell ref="F303:G303"/>
    <mergeCell ref="B302:B303"/>
    <mergeCell ref="N294:N295"/>
    <mergeCell ref="K294:K295"/>
    <mergeCell ref="J294:J295"/>
    <mergeCell ref="G294:G295"/>
    <mergeCell ref="F294:F295"/>
    <mergeCell ref="N291:O291"/>
    <mergeCell ref="K304:K305"/>
    <mergeCell ref="N304:N305"/>
    <mergeCell ref="N297:O297"/>
  </mergeCells>
  <conditionalFormatting sqref="O16:O17">
    <cfRule type="cellIs" dxfId="53" priority="58" operator="between">
      <formula>1</formula>
      <formula>9</formula>
    </cfRule>
  </conditionalFormatting>
  <conditionalFormatting sqref="M16:M17">
    <cfRule type="containsText" dxfId="52" priority="57" operator="containsText" text="attenzione:                                                          ordine minimo 10 pz">
      <formula>NOT(ISERROR(SEARCH("attenzione:                                                          ordine minimo 10 pz",M16)))</formula>
    </cfRule>
  </conditionalFormatting>
  <conditionalFormatting sqref="O40:O41">
    <cfRule type="cellIs" dxfId="51" priority="54" operator="between">
      <formula>1</formula>
      <formula>9</formula>
    </cfRule>
  </conditionalFormatting>
  <conditionalFormatting sqref="M40:M41">
    <cfRule type="containsText" dxfId="50" priority="53" operator="containsText" text="attenzione:                                                          ordine minimo 10 pz">
      <formula>NOT(ISERROR(SEARCH("attenzione:                                                          ordine minimo 10 pz",M40)))</formula>
    </cfRule>
  </conditionalFormatting>
  <conditionalFormatting sqref="O52:O53">
    <cfRule type="cellIs" dxfId="49" priority="52" operator="between">
      <formula>1</formula>
      <formula>9</formula>
    </cfRule>
  </conditionalFormatting>
  <conditionalFormatting sqref="M52:M53">
    <cfRule type="containsText" dxfId="48" priority="51" operator="containsText" text="attenzione:                                                          ordine minimo 10 pz">
      <formula>NOT(ISERROR(SEARCH("attenzione:                                                          ordine minimo 10 pz",M52)))</formula>
    </cfRule>
  </conditionalFormatting>
  <conditionalFormatting sqref="O100:O101">
    <cfRule type="cellIs" dxfId="47" priority="50" operator="between">
      <formula>1</formula>
      <formula>9</formula>
    </cfRule>
  </conditionalFormatting>
  <conditionalFormatting sqref="M100:M101">
    <cfRule type="containsText" dxfId="46" priority="49" operator="containsText" text="attenzione:                                                          ordine minimo 10 pz">
      <formula>NOT(ISERROR(SEARCH("attenzione:                                                          ordine minimo 10 pz",M100)))</formula>
    </cfRule>
  </conditionalFormatting>
  <conditionalFormatting sqref="O112:O113">
    <cfRule type="cellIs" dxfId="45" priority="48" operator="between">
      <formula>1</formula>
      <formula>9</formula>
    </cfRule>
  </conditionalFormatting>
  <conditionalFormatting sqref="M112:M113">
    <cfRule type="containsText" dxfId="44" priority="47" operator="containsText" text="attenzione:                                                          ordine minimo 10 pz">
      <formula>NOT(ISERROR(SEARCH("attenzione:                                                          ordine minimo 10 pz",M112)))</formula>
    </cfRule>
  </conditionalFormatting>
  <conditionalFormatting sqref="O124:O125">
    <cfRule type="cellIs" dxfId="43" priority="46" operator="between">
      <formula>1</formula>
      <formula>9</formula>
    </cfRule>
  </conditionalFormatting>
  <conditionalFormatting sqref="M124:M125">
    <cfRule type="containsText" dxfId="42" priority="45" operator="containsText" text="attenzione:                                                          ordine minimo 10 pz">
      <formula>NOT(ISERROR(SEARCH("attenzione:                                                          ordine minimo 10 pz",M124)))</formula>
    </cfRule>
  </conditionalFormatting>
  <conditionalFormatting sqref="O136:O137">
    <cfRule type="cellIs" dxfId="41" priority="44" operator="between">
      <formula>1</formula>
      <formula>9</formula>
    </cfRule>
  </conditionalFormatting>
  <conditionalFormatting sqref="M136:M137">
    <cfRule type="containsText" dxfId="40" priority="43" operator="containsText" text="attenzione:                                                          ordine minimo 10 pz">
      <formula>NOT(ISERROR(SEARCH("attenzione:                                                          ordine minimo 10 pz",M136)))</formula>
    </cfRule>
  </conditionalFormatting>
  <conditionalFormatting sqref="O148:O149">
    <cfRule type="cellIs" dxfId="39" priority="42" operator="between">
      <formula>1</formula>
      <formula>9</formula>
    </cfRule>
  </conditionalFormatting>
  <conditionalFormatting sqref="M148:M149">
    <cfRule type="containsText" dxfId="38" priority="41" operator="containsText" text="attenzione:                                                          ordine minimo 10 pz">
      <formula>NOT(ISERROR(SEARCH("attenzione:                                                          ordine minimo 10 pz",M148)))</formula>
    </cfRule>
  </conditionalFormatting>
  <conditionalFormatting sqref="O172:O173">
    <cfRule type="cellIs" dxfId="37" priority="40" operator="between">
      <formula>1</formula>
      <formula>9</formula>
    </cfRule>
  </conditionalFormatting>
  <conditionalFormatting sqref="M172:M173">
    <cfRule type="containsText" dxfId="36" priority="39" operator="containsText" text="attenzione:                                                          ordine minimo 10 pz">
      <formula>NOT(ISERROR(SEARCH("attenzione:                                                          ordine minimo 10 pz",M172)))</formula>
    </cfRule>
  </conditionalFormatting>
  <conditionalFormatting sqref="O184:O185">
    <cfRule type="cellIs" dxfId="35" priority="38" operator="between">
      <formula>1</formula>
      <formula>9</formula>
    </cfRule>
  </conditionalFormatting>
  <conditionalFormatting sqref="M184:M185">
    <cfRule type="containsText" dxfId="34" priority="37" operator="containsText" text="attenzione:                                                          ordine minimo 10 pz">
      <formula>NOT(ISERROR(SEARCH("attenzione:                                                          ordine minimo 10 pz",M184)))</formula>
    </cfRule>
  </conditionalFormatting>
  <conditionalFormatting sqref="G448:G449">
    <cfRule type="cellIs" dxfId="33" priority="34" operator="between">
      <formula>1</formula>
      <formula>9</formula>
    </cfRule>
  </conditionalFormatting>
  <conditionalFormatting sqref="E448:E449">
    <cfRule type="containsText" dxfId="32" priority="33" operator="containsText" text="attenzione:                                                          ordine minimo 10 pz">
      <formula>NOT(ISERROR(SEARCH("attenzione:                                                          ordine minimo 10 pz",E448)))</formula>
    </cfRule>
  </conditionalFormatting>
  <conditionalFormatting sqref="K448:K449">
    <cfRule type="cellIs" dxfId="31" priority="32" operator="between">
      <formula>1</formula>
      <formula>9</formula>
    </cfRule>
  </conditionalFormatting>
  <conditionalFormatting sqref="I448:I449">
    <cfRule type="containsText" dxfId="30" priority="31" operator="containsText" text="attenzione:                                                          ordine minimo 10 pz">
      <formula>NOT(ISERROR(SEARCH("attenzione:                                                          ordine minimo 10 pz",I448)))</formula>
    </cfRule>
  </conditionalFormatting>
  <conditionalFormatting sqref="O448:O449">
    <cfRule type="cellIs" dxfId="29" priority="30" operator="between">
      <formula>1</formula>
      <formula>9</formula>
    </cfRule>
  </conditionalFormatting>
  <conditionalFormatting sqref="M448:M449">
    <cfRule type="containsText" dxfId="28" priority="29" operator="containsText" text="attenzione:                                                          ordine minimo 10 pz">
      <formula>NOT(ISERROR(SEARCH("attenzione:                                                          ordine minimo 10 pz",M448)))</formula>
    </cfRule>
  </conditionalFormatting>
  <conditionalFormatting sqref="E460:E461">
    <cfRule type="containsText" dxfId="27" priority="27" operator="containsText" text="attenzione:                                                          ordine minimo 10 pz">
      <formula>NOT(ISERROR(SEARCH("attenzione:                                                          ordine minimo 10 pz",E460)))</formula>
    </cfRule>
  </conditionalFormatting>
  <conditionalFormatting sqref="G460:G461">
    <cfRule type="cellIs" dxfId="26" priority="28" operator="between">
      <formula>1</formula>
      <formula>9</formula>
    </cfRule>
  </conditionalFormatting>
  <conditionalFormatting sqref="O28:O29">
    <cfRule type="cellIs" dxfId="25" priority="26" operator="between">
      <formula>1</formula>
      <formula>9</formula>
    </cfRule>
  </conditionalFormatting>
  <conditionalFormatting sqref="M28:M29">
    <cfRule type="containsText" dxfId="24" priority="25" operator="containsText" text="attenzione:                                                          ordine minimo 10 pz">
      <formula>NOT(ISERROR(SEARCH("attenzione:                                                          ordine minimo 10 pz",M28)))</formula>
    </cfRule>
  </conditionalFormatting>
  <conditionalFormatting sqref="O64:O65">
    <cfRule type="cellIs" dxfId="23" priority="24" operator="between">
      <formula>1</formula>
      <formula>9</formula>
    </cfRule>
  </conditionalFormatting>
  <conditionalFormatting sqref="M64:M65">
    <cfRule type="containsText" dxfId="22" priority="23" operator="containsText" text="attenzione:                                                          ordine minimo 10 pz">
      <formula>NOT(ISERROR(SEARCH("attenzione:                                                          ordine minimo 10 pz",M64)))</formula>
    </cfRule>
  </conditionalFormatting>
  <conditionalFormatting sqref="O76:O77">
    <cfRule type="cellIs" dxfId="21" priority="22" operator="between">
      <formula>1</formula>
      <formula>9</formula>
    </cfRule>
  </conditionalFormatting>
  <conditionalFormatting sqref="M76:M77">
    <cfRule type="containsText" dxfId="20" priority="21" operator="containsText" text="attenzione:                                                          ordine minimo 10 pz">
      <formula>NOT(ISERROR(SEARCH("attenzione:                                                          ordine minimo 10 pz",M76)))</formula>
    </cfRule>
  </conditionalFormatting>
  <conditionalFormatting sqref="O88:O89">
    <cfRule type="cellIs" dxfId="19" priority="20" operator="between">
      <formula>1</formula>
      <formula>9</formula>
    </cfRule>
  </conditionalFormatting>
  <conditionalFormatting sqref="M88:M89">
    <cfRule type="containsText" dxfId="18" priority="19" operator="containsText" text="attenzione:                                                          ordine minimo 10 pz">
      <formula>NOT(ISERROR(SEARCH("attenzione:                                                          ordine minimo 10 pz",M88)))</formula>
    </cfRule>
  </conditionalFormatting>
  <conditionalFormatting sqref="O160:O161">
    <cfRule type="cellIs" dxfId="17" priority="18" operator="between">
      <formula>1</formula>
      <formula>9</formula>
    </cfRule>
  </conditionalFormatting>
  <conditionalFormatting sqref="M160:M161">
    <cfRule type="containsText" dxfId="16" priority="17" operator="containsText" text="attenzione:                                                          ordine minimo 10 pz">
      <formula>NOT(ISERROR(SEARCH("attenzione:                                                          ordine minimo 10 pz",M160)))</formula>
    </cfRule>
  </conditionalFormatting>
  <conditionalFormatting sqref="O196:O197">
    <cfRule type="cellIs" dxfId="15" priority="16" operator="between">
      <formula>1</formula>
      <formula>9</formula>
    </cfRule>
  </conditionalFormatting>
  <conditionalFormatting sqref="M196:M197">
    <cfRule type="containsText" dxfId="14" priority="15" operator="containsText" text="attenzione:                                                          ordine minimo 10 pz">
      <formula>NOT(ISERROR(SEARCH("attenzione:                                                          ordine minimo 10 pz",M196)))</formula>
    </cfRule>
  </conditionalFormatting>
  <conditionalFormatting sqref="O208:O209">
    <cfRule type="cellIs" dxfId="13" priority="14" operator="between">
      <formula>1</formula>
      <formula>9</formula>
    </cfRule>
  </conditionalFormatting>
  <conditionalFormatting sqref="M208:M209">
    <cfRule type="containsText" dxfId="12" priority="13" operator="containsText" text="attenzione:                                                          ordine minimo 10 pz">
      <formula>NOT(ISERROR(SEARCH("attenzione:                                                          ordine minimo 10 pz",M208)))</formula>
    </cfRule>
  </conditionalFormatting>
  <conditionalFormatting sqref="O220:O221">
    <cfRule type="cellIs" dxfId="11" priority="12" operator="between">
      <formula>1</formula>
      <formula>9</formula>
    </cfRule>
  </conditionalFormatting>
  <conditionalFormatting sqref="M220:M221">
    <cfRule type="containsText" dxfId="10" priority="11" operator="containsText" text="attenzione:                                                          ordine minimo 10 pz">
      <formula>NOT(ISERROR(SEARCH("attenzione:                                                          ordine minimo 10 pz",M220)))</formula>
    </cfRule>
  </conditionalFormatting>
  <conditionalFormatting sqref="O232:O233">
    <cfRule type="cellIs" dxfId="9" priority="10" operator="between">
      <formula>1</formula>
      <formula>9</formula>
    </cfRule>
  </conditionalFormatting>
  <conditionalFormatting sqref="M232:M233">
    <cfRule type="containsText" dxfId="8" priority="9" operator="containsText" text="attenzione:                                                          ordine minimo 10 pz">
      <formula>NOT(ISERROR(SEARCH("attenzione:                                                          ordine minimo 10 pz",M232)))</formula>
    </cfRule>
  </conditionalFormatting>
  <conditionalFormatting sqref="O244:O245">
    <cfRule type="cellIs" dxfId="7" priority="8" operator="between">
      <formula>1</formula>
      <formula>9</formula>
    </cfRule>
  </conditionalFormatting>
  <conditionalFormatting sqref="M244:M245">
    <cfRule type="containsText" dxfId="6" priority="7" operator="containsText" text="attenzione:                                                          ordine minimo 10 pz">
      <formula>NOT(ISERROR(SEARCH("attenzione:                                                          ordine minimo 10 pz",M244)))</formula>
    </cfRule>
  </conditionalFormatting>
  <conditionalFormatting sqref="O256:O257">
    <cfRule type="cellIs" dxfId="5" priority="6" operator="between">
      <formula>1</formula>
      <formula>9</formula>
    </cfRule>
  </conditionalFormatting>
  <conditionalFormatting sqref="M256:M257">
    <cfRule type="containsText" dxfId="4" priority="5" operator="containsText" text="attenzione:                                                          ordine minimo 10 pz">
      <formula>NOT(ISERROR(SEARCH("attenzione:                                                          ordine minimo 10 pz",M256)))</formula>
    </cfRule>
  </conditionalFormatting>
  <conditionalFormatting sqref="O268:O269">
    <cfRule type="cellIs" dxfId="3" priority="4" operator="between">
      <formula>1</formula>
      <formula>9</formula>
    </cfRule>
  </conditionalFormatting>
  <conditionalFormatting sqref="M268:M269">
    <cfRule type="containsText" dxfId="2" priority="3" operator="containsText" text="attenzione:                                                          ordine minimo 10 pz">
      <formula>NOT(ISERROR(SEARCH("attenzione:                                                          ordine minimo 10 pz",M268)))</formula>
    </cfRule>
  </conditionalFormatting>
  <conditionalFormatting sqref="O280:O281">
    <cfRule type="cellIs" dxfId="1" priority="2" operator="between">
      <formula>1</formula>
      <formula>9</formula>
    </cfRule>
  </conditionalFormatting>
  <conditionalFormatting sqref="M280:M281">
    <cfRule type="containsText" dxfId="0" priority="1" operator="containsText" text="attenzione:                                                          ordine minimo 10 pz">
      <formula>NOT(ISERROR(SEARCH("attenzione:                                                          ordine minimo 10 pz",M280)))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39" fitToHeight="0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120"/>
  <sheetViews>
    <sheetView zoomScale="90" zoomScaleNormal="90" workbookViewId="0">
      <pane xSplit="17" ySplit="23" topLeftCell="R91" activePane="bottomRight" state="frozen"/>
      <selection activeCell="A23" sqref="A23"/>
      <selection pane="topRight" activeCell="R23" sqref="R23"/>
      <selection pane="bottomLeft" activeCell="A24" sqref="A24"/>
      <selection pane="bottomRight" activeCell="A92" sqref="A92:XFD106"/>
    </sheetView>
  </sheetViews>
  <sheetFormatPr defaultRowHeight="15" x14ac:dyDescent="0.25"/>
  <cols>
    <col min="1" max="1" width="1.140625" customWidth="1"/>
    <col min="2" max="2" width="7.42578125" bestFit="1" customWidth="1"/>
    <col min="3" max="3" width="12.42578125" bestFit="1" customWidth="1"/>
    <col min="4" max="4" width="22" customWidth="1"/>
    <col min="5" max="5" width="12" bestFit="1" customWidth="1"/>
    <col min="6" max="6" width="9.28515625" customWidth="1"/>
    <col min="7" max="7" width="6.7109375" customWidth="1"/>
    <col min="8" max="10" width="5.7109375" customWidth="1"/>
    <col min="11" max="11" width="7" bestFit="1" customWidth="1"/>
    <col min="12" max="12" width="6" bestFit="1" customWidth="1"/>
    <col min="13" max="13" width="8.140625" customWidth="1"/>
    <col min="14" max="15" width="7.7109375" customWidth="1"/>
    <col min="16" max="16" width="1.140625" customWidth="1"/>
  </cols>
  <sheetData>
    <row r="1" spans="1:16" ht="3.75" customHeight="1" x14ac:dyDescent="0.25">
      <c r="A1" s="68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70"/>
    </row>
    <row r="2" spans="1:16" ht="12" customHeight="1" x14ac:dyDescent="0.25">
      <c r="A2" s="71"/>
      <c r="B2" s="30"/>
      <c r="C2" s="30"/>
      <c r="D2" s="227" t="s">
        <v>83</v>
      </c>
      <c r="E2" s="227"/>
      <c r="F2" s="228" t="s">
        <v>97</v>
      </c>
      <c r="G2" s="229"/>
      <c r="H2" s="89"/>
      <c r="I2" s="80" t="s">
        <v>106</v>
      </c>
      <c r="J2" s="236"/>
      <c r="K2" s="237"/>
      <c r="L2" s="80" t="s">
        <v>85</v>
      </c>
      <c r="M2" s="255"/>
      <c r="N2" s="256"/>
      <c r="O2" s="257"/>
      <c r="P2" s="72"/>
    </row>
    <row r="3" spans="1:16" ht="3.75" customHeight="1" x14ac:dyDescent="0.25">
      <c r="A3" s="71"/>
      <c r="B3" s="30"/>
      <c r="C3" s="30"/>
      <c r="D3" s="76"/>
      <c r="E3" s="77"/>
      <c r="F3" s="228"/>
      <c r="G3" s="229"/>
      <c r="H3" s="30"/>
      <c r="I3" s="30"/>
      <c r="J3" s="75"/>
      <c r="K3" s="75"/>
      <c r="L3" s="30"/>
      <c r="M3" s="75"/>
      <c r="N3" s="75"/>
      <c r="O3" s="75"/>
      <c r="P3" s="72"/>
    </row>
    <row r="4" spans="1:16" ht="12" customHeight="1" x14ac:dyDescent="0.25">
      <c r="A4" s="71"/>
      <c r="B4" s="285"/>
      <c r="C4" s="285"/>
      <c r="D4" s="233" t="s">
        <v>88</v>
      </c>
      <c r="E4" s="233"/>
      <c r="F4" s="228"/>
      <c r="G4" s="229"/>
      <c r="H4" s="88"/>
      <c r="I4" s="79" t="s">
        <v>89</v>
      </c>
      <c r="J4" s="236"/>
      <c r="K4" s="237"/>
      <c r="L4" s="79" t="s">
        <v>90</v>
      </c>
      <c r="M4" s="236">
        <f>+M6*0.03</f>
        <v>0</v>
      </c>
      <c r="N4" s="258"/>
      <c r="O4" s="237"/>
      <c r="P4" s="72"/>
    </row>
    <row r="5" spans="1:16" ht="3.75" customHeight="1" x14ac:dyDescent="0.25">
      <c r="A5" s="71"/>
      <c r="B5" s="285"/>
      <c r="C5" s="285"/>
      <c r="D5" s="233"/>
      <c r="E5" s="233"/>
      <c r="F5" s="228"/>
      <c r="G5" s="229"/>
      <c r="H5" s="30"/>
      <c r="I5" s="30"/>
      <c r="J5" s="75"/>
      <c r="K5" s="75"/>
      <c r="L5" s="30"/>
      <c r="M5" s="75"/>
      <c r="N5" s="75"/>
      <c r="O5" s="75"/>
      <c r="P5" s="72"/>
    </row>
    <row r="6" spans="1:16" ht="12" customHeight="1" x14ac:dyDescent="0.25">
      <c r="A6" s="71"/>
      <c r="B6" s="285"/>
      <c r="C6" s="285"/>
      <c r="D6" s="233"/>
      <c r="E6" s="233"/>
      <c r="F6" s="228"/>
      <c r="G6" s="229"/>
      <c r="H6" s="87"/>
      <c r="I6" s="87"/>
      <c r="J6" s="240" t="s">
        <v>92</v>
      </c>
      <c r="K6" s="240"/>
      <c r="L6" s="240"/>
      <c r="M6" s="259">
        <f>SUM(L26:L120)</f>
        <v>0</v>
      </c>
      <c r="N6" s="260"/>
      <c r="O6" s="261"/>
      <c r="P6" s="72"/>
    </row>
    <row r="7" spans="1:16" ht="3.75" customHeight="1" x14ac:dyDescent="0.25">
      <c r="A7" s="71"/>
      <c r="B7" s="285"/>
      <c r="C7" s="285"/>
      <c r="D7" s="233"/>
      <c r="E7" s="233"/>
      <c r="F7" s="228"/>
      <c r="G7" s="229"/>
      <c r="H7" s="75"/>
      <c r="I7" s="75"/>
      <c r="J7" s="75"/>
      <c r="K7" s="75"/>
      <c r="L7" s="30"/>
      <c r="M7" s="75"/>
      <c r="N7" s="75"/>
      <c r="O7" s="75"/>
      <c r="P7" s="72"/>
    </row>
    <row r="8" spans="1:16" ht="12" customHeight="1" x14ac:dyDescent="0.25">
      <c r="A8" s="71"/>
      <c r="B8" s="285"/>
      <c r="C8" s="285"/>
      <c r="D8" s="233"/>
      <c r="E8" s="233"/>
      <c r="F8" s="228"/>
      <c r="G8" s="229"/>
      <c r="H8" s="87"/>
      <c r="I8" s="87"/>
      <c r="J8" s="238" t="s">
        <v>107</v>
      </c>
      <c r="K8" s="238"/>
      <c r="L8" s="238"/>
      <c r="M8" s="262">
        <f>M12*1.22</f>
        <v>0</v>
      </c>
      <c r="N8" s="263"/>
      <c r="O8" s="264"/>
      <c r="P8" s="72"/>
    </row>
    <row r="9" spans="1:16" ht="3.75" customHeight="1" x14ac:dyDescent="0.25">
      <c r="A9" s="71"/>
      <c r="B9" s="285"/>
      <c r="C9" s="285"/>
      <c r="D9" s="233"/>
      <c r="E9" s="233"/>
      <c r="F9" s="90"/>
      <c r="G9" s="91"/>
      <c r="H9" s="75"/>
      <c r="I9" s="75"/>
      <c r="J9" s="79"/>
      <c r="K9" s="79"/>
      <c r="L9" s="79"/>
      <c r="M9" s="75"/>
      <c r="N9" s="75"/>
      <c r="O9" s="75"/>
      <c r="P9" s="72"/>
    </row>
    <row r="10" spans="1:16" ht="12" customHeight="1" x14ac:dyDescent="0.25">
      <c r="A10" s="71"/>
      <c r="B10" s="285"/>
      <c r="C10" s="285"/>
      <c r="D10" s="233"/>
      <c r="E10" s="233"/>
      <c r="F10" s="90"/>
      <c r="G10" s="91"/>
      <c r="H10" s="87"/>
      <c r="I10" s="87"/>
      <c r="J10" s="238" t="s">
        <v>95</v>
      </c>
      <c r="K10" s="238"/>
      <c r="L10" s="238"/>
      <c r="M10" s="262">
        <f>M8-M12</f>
        <v>0</v>
      </c>
      <c r="N10" s="263"/>
      <c r="O10" s="264"/>
      <c r="P10" s="72"/>
    </row>
    <row r="11" spans="1:16" ht="3.75" customHeight="1" x14ac:dyDescent="0.25">
      <c r="A11" s="71"/>
      <c r="B11" s="285"/>
      <c r="C11" s="285"/>
      <c r="D11" s="233"/>
      <c r="E11" s="233"/>
      <c r="F11" s="90"/>
      <c r="G11" s="91"/>
      <c r="H11" s="75"/>
      <c r="I11" s="75"/>
      <c r="J11" s="79"/>
      <c r="K11" s="79"/>
      <c r="L11" s="79"/>
      <c r="M11" s="75"/>
      <c r="N11" s="75"/>
      <c r="O11" s="75"/>
      <c r="P11" s="72"/>
    </row>
    <row r="12" spans="1:16" ht="12" customHeight="1" x14ac:dyDescent="0.25">
      <c r="A12" s="71"/>
      <c r="B12" s="285"/>
      <c r="C12" s="285"/>
      <c r="D12" s="233"/>
      <c r="E12" s="233"/>
      <c r="F12" s="90"/>
      <c r="G12" s="91"/>
      <c r="H12" s="242"/>
      <c r="I12" s="243"/>
      <c r="J12" s="243"/>
      <c r="K12" s="240" t="s">
        <v>91</v>
      </c>
      <c r="L12" s="241"/>
      <c r="M12" s="252">
        <f>SUM(M26:M120)</f>
        <v>0</v>
      </c>
      <c r="N12" s="253"/>
      <c r="O12" s="254"/>
      <c r="P12" s="72"/>
    </row>
    <row r="13" spans="1:16" ht="3.75" customHeight="1" x14ac:dyDescent="0.25">
      <c r="A13" s="71"/>
      <c r="B13" s="285"/>
      <c r="C13" s="285"/>
      <c r="D13" s="233"/>
      <c r="E13" s="233"/>
      <c r="F13" s="75"/>
      <c r="G13" s="75"/>
      <c r="H13" s="75"/>
      <c r="I13" s="75"/>
      <c r="J13" s="30"/>
      <c r="K13" s="30"/>
      <c r="L13" s="30"/>
      <c r="M13" s="30"/>
      <c r="N13" s="30"/>
      <c r="O13" s="30"/>
      <c r="P13" s="72"/>
    </row>
    <row r="14" spans="1:16" ht="12" customHeight="1" x14ac:dyDescent="0.25">
      <c r="A14" s="71"/>
      <c r="B14" s="285"/>
      <c r="C14" s="285"/>
      <c r="D14" s="233"/>
      <c r="E14" s="233"/>
      <c r="F14" s="250"/>
      <c r="G14" s="251"/>
      <c r="H14" s="267" t="s">
        <v>103</v>
      </c>
      <c r="I14" s="268"/>
      <c r="J14" s="268"/>
      <c r="K14" s="269"/>
      <c r="L14" s="31"/>
      <c r="M14" s="267" t="s">
        <v>105</v>
      </c>
      <c r="N14" s="268"/>
      <c r="O14" s="269"/>
      <c r="P14" s="72"/>
    </row>
    <row r="15" spans="1:16" ht="3.75" customHeight="1" x14ac:dyDescent="0.25">
      <c r="A15" s="71"/>
      <c r="B15" s="285"/>
      <c r="C15" s="285"/>
      <c r="D15" s="82"/>
      <c r="E15" s="82"/>
      <c r="F15" s="250"/>
      <c r="G15" s="251"/>
      <c r="H15" s="85"/>
      <c r="I15" s="78"/>
      <c r="J15" s="78"/>
      <c r="K15" s="86"/>
      <c r="L15" s="113"/>
      <c r="M15" s="85"/>
      <c r="N15" s="78"/>
      <c r="O15" s="86"/>
      <c r="P15" s="72"/>
    </row>
    <row r="16" spans="1:16" ht="12" customHeight="1" x14ac:dyDescent="0.25">
      <c r="A16" s="71"/>
      <c r="B16" s="285"/>
      <c r="C16" s="285"/>
      <c r="D16" s="239" t="s">
        <v>84</v>
      </c>
      <c r="E16" s="239"/>
      <c r="F16" s="250"/>
      <c r="G16" s="251"/>
      <c r="H16" s="270" t="s">
        <v>104</v>
      </c>
      <c r="I16" s="271"/>
      <c r="J16" s="271"/>
      <c r="K16" s="272"/>
      <c r="L16" s="31"/>
      <c r="M16" s="270" t="s">
        <v>104</v>
      </c>
      <c r="N16" s="271"/>
      <c r="O16" s="272"/>
      <c r="P16" s="72"/>
    </row>
    <row r="17" spans="1:17" ht="3.75" customHeight="1" x14ac:dyDescent="0.25">
      <c r="A17" s="71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72"/>
    </row>
    <row r="18" spans="1:17" ht="3.75" customHeight="1" x14ac:dyDescent="0.25">
      <c r="A18" s="71"/>
      <c r="B18" s="265"/>
      <c r="C18" s="265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72"/>
    </row>
    <row r="19" spans="1:17" x14ac:dyDescent="0.25">
      <c r="A19" s="71"/>
      <c r="B19" s="266" t="str">
        <f>'Modulo d''ordine - O''PRESS'!E2</f>
        <v>RAGIONE SOCIALE</v>
      </c>
      <c r="C19" s="266"/>
      <c r="D19" s="281">
        <f>'Modulo d''ordine - O''PRESS'!F2</f>
        <v>0</v>
      </c>
      <c r="E19" s="282"/>
      <c r="F19" s="234" t="str">
        <f>'Modulo d''ordine - O''PRESS'!E4</f>
        <v>DESTINAZIONE MERCE</v>
      </c>
      <c r="G19" s="235"/>
      <c r="H19" s="244">
        <f>'Modulo d''ordine - O''PRESS'!F4</f>
        <v>0</v>
      </c>
      <c r="I19" s="245"/>
      <c r="J19" s="245"/>
      <c r="K19" s="245"/>
      <c r="L19" s="245"/>
      <c r="M19" s="245"/>
      <c r="N19" s="245"/>
      <c r="O19" s="246"/>
      <c r="P19" s="72"/>
    </row>
    <row r="20" spans="1:17" ht="15.75" customHeight="1" x14ac:dyDescent="0.25">
      <c r="A20" s="71"/>
      <c r="B20" s="266" t="str">
        <f>'Modulo d''ordine - O''PRESS'!E3</f>
        <v>INDIRIZZO FATTURAZIONE</v>
      </c>
      <c r="C20" s="266"/>
      <c r="D20" s="281">
        <f>'Modulo d''ordine - O''PRESS'!F3</f>
        <v>0</v>
      </c>
      <c r="E20" s="282"/>
      <c r="F20" s="234"/>
      <c r="G20" s="235"/>
      <c r="H20" s="247"/>
      <c r="I20" s="248"/>
      <c r="J20" s="248"/>
      <c r="K20" s="248"/>
      <c r="L20" s="248"/>
      <c r="M20" s="248"/>
      <c r="N20" s="248"/>
      <c r="O20" s="249"/>
      <c r="P20" s="72"/>
    </row>
    <row r="21" spans="1:17" ht="15.75" x14ac:dyDescent="0.25">
      <c r="A21" s="71"/>
      <c r="B21" s="30"/>
      <c r="C21" s="81" t="str">
        <f>'Modulo d''ordine - O''PRESS'!J3</f>
        <v>P.IVA:</v>
      </c>
      <c r="D21" s="283">
        <f>'Modulo d''ordine - O''PRESS'!K3</f>
        <v>0</v>
      </c>
      <c r="E21" s="284"/>
      <c r="F21" s="30"/>
      <c r="G21" s="64" t="str">
        <f>'Modulo d''ordine - O''PRESS'!J4</f>
        <v xml:space="preserve">TEL: </v>
      </c>
      <c r="H21" s="273">
        <f>'Modulo d''ordine - O''PRESS'!K4</f>
        <v>0</v>
      </c>
      <c r="I21" s="274"/>
      <c r="J21" s="275"/>
      <c r="K21" s="276" t="s">
        <v>98</v>
      </c>
      <c r="L21" s="277"/>
      <c r="M21" s="278"/>
      <c r="N21" s="279"/>
      <c r="O21" s="280"/>
      <c r="P21" s="72"/>
    </row>
    <row r="22" spans="1:17" ht="33" customHeight="1" x14ac:dyDescent="0.25">
      <c r="A22" s="71"/>
      <c r="B22" s="266" t="str">
        <f>'Modulo d''ordine - O''PRESS'!E5</f>
        <v>CODICE UNIVOCO</v>
      </c>
      <c r="C22" s="266"/>
      <c r="D22" s="281">
        <f>'Modulo d''ordine - O''PRESS'!F5</f>
        <v>0</v>
      </c>
      <c r="E22" s="282"/>
      <c r="F22" s="30"/>
      <c r="G22" s="30"/>
      <c r="H22" s="230" t="str">
        <f>'Modulo d''ordine - O''PRESS'!I5</f>
        <v xml:space="preserve">NOTE: </v>
      </c>
      <c r="I22" s="231"/>
      <c r="J22" s="231"/>
      <c r="K22" s="231"/>
      <c r="L22" s="231"/>
      <c r="M22" s="231"/>
      <c r="N22" s="231"/>
      <c r="O22" s="232"/>
      <c r="P22" s="72"/>
    </row>
    <row r="23" spans="1:17" ht="3.75" customHeight="1" x14ac:dyDescent="0.25">
      <c r="A23" s="73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98"/>
      <c r="P23" s="74"/>
    </row>
    <row r="24" spans="1:17" ht="3.75" customHeight="1" thickBot="1" x14ac:dyDescent="0.3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97"/>
      <c r="P24" s="10"/>
    </row>
    <row r="25" spans="1:17" s="49" customFormat="1" ht="24.95" customHeight="1" thickBot="1" x14ac:dyDescent="0.3">
      <c r="A25" s="66"/>
      <c r="B25" s="143" t="s">
        <v>40</v>
      </c>
      <c r="C25" s="144" t="s">
        <v>41</v>
      </c>
      <c r="D25" s="144" t="s">
        <v>42</v>
      </c>
      <c r="E25" s="144" t="s">
        <v>43</v>
      </c>
      <c r="F25" s="144" t="s">
        <v>44</v>
      </c>
      <c r="G25" s="145" t="s">
        <v>0</v>
      </c>
      <c r="H25" s="145" t="s">
        <v>1</v>
      </c>
      <c r="I25" s="145" t="s">
        <v>2</v>
      </c>
      <c r="J25" s="145" t="s">
        <v>3</v>
      </c>
      <c r="K25" s="145" t="s">
        <v>4</v>
      </c>
      <c r="L25" s="146" t="s">
        <v>99</v>
      </c>
      <c r="M25" s="144" t="s">
        <v>93</v>
      </c>
      <c r="N25" s="144" t="s">
        <v>94</v>
      </c>
      <c r="O25" s="147" t="s">
        <v>96</v>
      </c>
      <c r="P25" s="66"/>
      <c r="Q25" s="48"/>
    </row>
    <row r="26" spans="1:17" s="49" customFormat="1" ht="11.25" customHeight="1" x14ac:dyDescent="0.2">
      <c r="A26" s="92"/>
      <c r="B26" s="93" t="str">
        <f>+'Modulo d''ordine - O''PRESS'!A9</f>
        <v>UNISEX</v>
      </c>
      <c r="C26" s="94" t="str">
        <f>+'Modulo d''ordine - O''PRESS'!B14</f>
        <v>COD 04GU</v>
      </c>
      <c r="D26" s="94" t="str">
        <f>+'Modulo d''ordine - O''PRESS'!C10</f>
        <v>L'AVVELENATA 1</v>
      </c>
      <c r="E26" s="94" t="str">
        <f>+'Modulo d''ordine - O''PRESS'!E18</f>
        <v>BIANCA</v>
      </c>
      <c r="F26" s="94" t="str">
        <f>+'Modulo d''ordine - O''PRESS'!E19</f>
        <v>NERA</v>
      </c>
      <c r="G26" s="162">
        <f>+'Modulo d''ordine - O''PRESS'!G9</f>
        <v>0</v>
      </c>
      <c r="H26" s="99">
        <f>+'Modulo d''ordine - O''PRESS'!G10</f>
        <v>0</v>
      </c>
      <c r="I26" s="99">
        <f>+'Modulo d''ordine - O''PRESS'!G11</f>
        <v>0</v>
      </c>
      <c r="J26" s="99">
        <f>+'Modulo d''ordine - O''PRESS'!G12</f>
        <v>0</v>
      </c>
      <c r="K26" s="99">
        <f>+'Modulo d''ordine - O''PRESS'!G13</f>
        <v>0</v>
      </c>
      <c r="L26" s="100">
        <f t="shared" ref="L26:L57" si="0">SUM(G26:K26)</f>
        <v>0</v>
      </c>
      <c r="M26" s="83">
        <f>+'Modulo d''ordine - O''PRESS'!G18</f>
        <v>0</v>
      </c>
      <c r="N26" s="83">
        <f t="shared" ref="N26:N57" si="1">(M26*1.22)-M26</f>
        <v>0</v>
      </c>
      <c r="O26" s="83">
        <f t="shared" ref="O26:O57" si="2">M26+N26</f>
        <v>0</v>
      </c>
      <c r="P26" s="92"/>
    </row>
    <row r="27" spans="1:17" s="49" customFormat="1" ht="11.25" customHeight="1" x14ac:dyDescent="0.2">
      <c r="A27" s="92"/>
      <c r="B27" s="95" t="str">
        <f>B26</f>
        <v>UNISEX</v>
      </c>
      <c r="C27" s="96" t="str">
        <f>C26</f>
        <v>COD 04GU</v>
      </c>
      <c r="D27" s="96" t="str">
        <f>+'Modulo d''ordine - O''PRESS'!C10</f>
        <v>L'AVVELENATA 1</v>
      </c>
      <c r="E27" s="96" t="str">
        <f>'Modulo d''ordine - O''PRESS'!I18</f>
        <v>GRIGIA</v>
      </c>
      <c r="F27" s="96" t="str">
        <f>'Modulo d''ordine - O''PRESS'!I19</f>
        <v>GIALLA</v>
      </c>
      <c r="G27" s="103">
        <f>+'Modulo d''ordine - O''PRESS'!K9</f>
        <v>0</v>
      </c>
      <c r="H27" s="101">
        <f>+'Modulo d''ordine - O''PRESS'!K10</f>
        <v>0</v>
      </c>
      <c r="I27" s="101">
        <f>+'Modulo d''ordine - O''PRESS'!K11</f>
        <v>0</v>
      </c>
      <c r="J27" s="101">
        <f>+'Modulo d''ordine - O''PRESS'!K12</f>
        <v>0</v>
      </c>
      <c r="K27" s="101">
        <f>+'Modulo d''ordine - O''PRESS'!K13</f>
        <v>0</v>
      </c>
      <c r="L27" s="102">
        <f t="shared" si="0"/>
        <v>0</v>
      </c>
      <c r="M27" s="84">
        <f>+'Modulo d''ordine - O''PRESS'!K18</f>
        <v>0</v>
      </c>
      <c r="N27" s="84">
        <f t="shared" si="1"/>
        <v>0</v>
      </c>
      <c r="O27" s="84">
        <f t="shared" si="2"/>
        <v>0</v>
      </c>
      <c r="P27" s="92"/>
    </row>
    <row r="28" spans="1:17" s="49" customFormat="1" ht="11.25" customHeight="1" x14ac:dyDescent="0.2">
      <c r="A28" s="92"/>
      <c r="B28" s="95" t="str">
        <f>B26</f>
        <v>UNISEX</v>
      </c>
      <c r="C28" s="96" t="str">
        <f>C26</f>
        <v>COD 04GU</v>
      </c>
      <c r="D28" s="96" t="str">
        <f>+'Modulo d''ordine - O''PRESS'!C10</f>
        <v>L'AVVELENATA 1</v>
      </c>
      <c r="E28" s="96" t="str">
        <f>'Modulo d''ordine - O''PRESS'!M18</f>
        <v>GIALLA</v>
      </c>
      <c r="F28" s="96" t="str">
        <f>'Modulo d''ordine - O''PRESS'!M19</f>
        <v>NERA</v>
      </c>
      <c r="G28" s="103"/>
      <c r="H28" s="101">
        <f>+'Modulo d''ordine - O''PRESS'!O10</f>
        <v>0</v>
      </c>
      <c r="I28" s="101">
        <f>+'Modulo d''ordine - O''PRESS'!O11</f>
        <v>0</v>
      </c>
      <c r="J28" s="101">
        <f>+'Modulo d''ordine - O''PRESS'!O12</f>
        <v>0</v>
      </c>
      <c r="K28" s="101">
        <f>+'Modulo d''ordine - O''PRESS'!O13</f>
        <v>0</v>
      </c>
      <c r="L28" s="102">
        <f t="shared" si="0"/>
        <v>0</v>
      </c>
      <c r="M28" s="84">
        <f>+'Modulo d''ordine - O''PRESS'!O18</f>
        <v>0</v>
      </c>
      <c r="N28" s="84">
        <f t="shared" si="1"/>
        <v>0</v>
      </c>
      <c r="O28" s="84">
        <f t="shared" si="2"/>
        <v>0</v>
      </c>
      <c r="P28" s="92"/>
    </row>
    <row r="29" spans="1:17" s="49" customFormat="1" ht="11.25" customHeight="1" x14ac:dyDescent="0.2">
      <c r="A29" s="92"/>
      <c r="B29" s="93" t="str">
        <f>+'Modulo d''ordine - O''PRESS'!A21</f>
        <v>UNISEX</v>
      </c>
      <c r="C29" s="94" t="str">
        <f>+'Modulo d''ordine - O''PRESS'!B26</f>
        <v>COD 04GUbis</v>
      </c>
      <c r="D29" s="94" t="str">
        <f>+'Modulo d''ordine - O''PRESS'!C22</f>
        <v>L'AVVELENATA 2</v>
      </c>
      <c r="E29" s="94" t="str">
        <f>+'Modulo d''ordine - O''PRESS'!E30</f>
        <v>BIANCA</v>
      </c>
      <c r="F29" s="94" t="str">
        <f>+'Modulo d''ordine - O''PRESS'!E31</f>
        <v>NERA</v>
      </c>
      <c r="G29" s="162">
        <f>+'Modulo d''ordine - O''PRESS'!G21</f>
        <v>0</v>
      </c>
      <c r="H29" s="99">
        <f>+'Modulo d''ordine - O''PRESS'!G22</f>
        <v>0</v>
      </c>
      <c r="I29" s="99">
        <f>+'Modulo d''ordine - O''PRESS'!G23</f>
        <v>0</v>
      </c>
      <c r="J29" s="99">
        <f>+'Modulo d''ordine - O''PRESS'!G24</f>
        <v>0</v>
      </c>
      <c r="K29" s="99">
        <f>+'Modulo d''ordine - O''PRESS'!G25</f>
        <v>0</v>
      </c>
      <c r="L29" s="100">
        <f t="shared" si="0"/>
        <v>0</v>
      </c>
      <c r="M29" s="83">
        <f>+'Modulo d''ordine - O''PRESS'!G30</f>
        <v>0</v>
      </c>
      <c r="N29" s="83">
        <f t="shared" si="1"/>
        <v>0</v>
      </c>
      <c r="O29" s="83">
        <f t="shared" si="2"/>
        <v>0</v>
      </c>
      <c r="P29" s="92"/>
    </row>
    <row r="30" spans="1:17" s="49" customFormat="1" ht="11.25" customHeight="1" x14ac:dyDescent="0.2">
      <c r="A30" s="92"/>
      <c r="B30" s="95" t="str">
        <f>B29</f>
        <v>UNISEX</v>
      </c>
      <c r="C30" s="96" t="str">
        <f>C29</f>
        <v>COD 04GUbis</v>
      </c>
      <c r="D30" s="96" t="str">
        <f>+'Modulo d''ordine - O''PRESS'!C22</f>
        <v>L'AVVELENATA 2</v>
      </c>
      <c r="E30" s="96" t="str">
        <f>'Modulo d''ordine - O''PRESS'!I30</f>
        <v>BLU</v>
      </c>
      <c r="F30" s="96" t="str">
        <f>'Modulo d''ordine - O''PRESS'!I31</f>
        <v>BIANCA</v>
      </c>
      <c r="G30" s="103">
        <f>+'Modulo d''ordine - O''PRESS'!K21</f>
        <v>0</v>
      </c>
      <c r="H30" s="101">
        <f>+'Modulo d''ordine - O''PRESS'!K22</f>
        <v>0</v>
      </c>
      <c r="I30" s="101">
        <f>+'Modulo d''ordine - O''PRESS'!K23</f>
        <v>0</v>
      </c>
      <c r="J30" s="101">
        <f>+'Modulo d''ordine - O''PRESS'!K24</f>
        <v>0</v>
      </c>
      <c r="K30" s="101">
        <f>+'Modulo d''ordine - O''PRESS'!K25</f>
        <v>0</v>
      </c>
      <c r="L30" s="102">
        <f t="shared" si="0"/>
        <v>0</v>
      </c>
      <c r="M30" s="84">
        <f>+'Modulo d''ordine - O''PRESS'!K30</f>
        <v>0</v>
      </c>
      <c r="N30" s="84">
        <f t="shared" si="1"/>
        <v>0</v>
      </c>
      <c r="O30" s="84">
        <f t="shared" si="2"/>
        <v>0</v>
      </c>
      <c r="P30" s="92"/>
    </row>
    <row r="31" spans="1:17" s="49" customFormat="1" ht="11.25" customHeight="1" x14ac:dyDescent="0.2">
      <c r="A31" s="92"/>
      <c r="B31" s="95" t="str">
        <f>B29</f>
        <v>UNISEX</v>
      </c>
      <c r="C31" s="96" t="str">
        <f>C29</f>
        <v>COD 04GUbis</v>
      </c>
      <c r="D31" s="96" t="str">
        <f>+'Modulo d''ordine - O''PRESS'!C22</f>
        <v>L'AVVELENATA 2</v>
      </c>
      <c r="E31" s="96" t="str">
        <f>'Modulo d''ordine - O''PRESS'!M30</f>
        <v>AZZURRA</v>
      </c>
      <c r="F31" s="96" t="str">
        <f>'Modulo d''ordine - O''PRESS'!M31</f>
        <v>NERA</v>
      </c>
      <c r="G31" s="103"/>
      <c r="H31" s="101">
        <f>+'Modulo d''ordine - O''PRESS'!O22</f>
        <v>0</v>
      </c>
      <c r="I31" s="101">
        <f>+'Modulo d''ordine - O''PRESS'!O23</f>
        <v>0</v>
      </c>
      <c r="J31" s="101">
        <f>+'Modulo d''ordine - O''PRESS'!O24</f>
        <v>0</v>
      </c>
      <c r="K31" s="101">
        <f>+'Modulo d''ordine - O''PRESS'!O25</f>
        <v>0</v>
      </c>
      <c r="L31" s="102">
        <f t="shared" si="0"/>
        <v>0</v>
      </c>
      <c r="M31" s="84">
        <f>+'Modulo d''ordine - O''PRESS'!O30</f>
        <v>0</v>
      </c>
      <c r="N31" s="84">
        <f t="shared" si="1"/>
        <v>0</v>
      </c>
      <c r="O31" s="84">
        <f t="shared" si="2"/>
        <v>0</v>
      </c>
      <c r="P31" s="92"/>
    </row>
    <row r="32" spans="1:17" s="49" customFormat="1" ht="11.25" customHeight="1" x14ac:dyDescent="0.2">
      <c r="A32" s="92"/>
      <c r="B32" s="93" t="str">
        <f>+'Modulo d''ordine - O''PRESS'!A33</f>
        <v>UNISEX</v>
      </c>
      <c r="C32" s="94" t="str">
        <f>+'Modulo d''ordine - O''PRESS'!B38</f>
        <v>COD 05GU</v>
      </c>
      <c r="D32" s="94" t="str">
        <f>+'Modulo d''ordine - O''PRESS'!C34</f>
        <v>GLI AMICI</v>
      </c>
      <c r="E32" s="94" t="str">
        <f>+'Modulo d''ordine - O''PRESS'!E42</f>
        <v>BIANCA</v>
      </c>
      <c r="F32" s="94" t="str">
        <f>+'Modulo d''ordine - O''PRESS'!E43</f>
        <v>NERA</v>
      </c>
      <c r="G32" s="162">
        <f>+'Modulo d''ordine - O''PRESS'!G33</f>
        <v>0</v>
      </c>
      <c r="H32" s="99">
        <f>+'Modulo d''ordine - O''PRESS'!G34</f>
        <v>0</v>
      </c>
      <c r="I32" s="99">
        <f>+'Modulo d''ordine - O''PRESS'!G35</f>
        <v>0</v>
      </c>
      <c r="J32" s="99">
        <f>+'Modulo d''ordine - O''PRESS'!G36</f>
        <v>0</v>
      </c>
      <c r="K32" s="99">
        <f>+'Modulo d''ordine - O''PRESS'!G37</f>
        <v>0</v>
      </c>
      <c r="L32" s="100">
        <f t="shared" si="0"/>
        <v>0</v>
      </c>
      <c r="M32" s="83">
        <f>+'Modulo d''ordine - O''PRESS'!G42</f>
        <v>0</v>
      </c>
      <c r="N32" s="83">
        <f t="shared" si="1"/>
        <v>0</v>
      </c>
      <c r="O32" s="83">
        <f t="shared" si="2"/>
        <v>0</v>
      </c>
      <c r="P32" s="92"/>
    </row>
    <row r="33" spans="1:17" s="49" customFormat="1" ht="11.25" customHeight="1" x14ac:dyDescent="0.2">
      <c r="A33" s="92"/>
      <c r="B33" s="95" t="str">
        <f>B32</f>
        <v>UNISEX</v>
      </c>
      <c r="C33" s="96" t="str">
        <f>C32</f>
        <v>COD 05GU</v>
      </c>
      <c r="D33" s="96" t="str">
        <f>+'Modulo d''ordine - O''PRESS'!C34</f>
        <v>GLI AMICI</v>
      </c>
      <c r="E33" s="96" t="str">
        <f>'Modulo d''ordine - O''PRESS'!I42</f>
        <v>NERA</v>
      </c>
      <c r="F33" s="96" t="str">
        <f>'Modulo d''ordine - O''PRESS'!I43</f>
        <v>BIANCA</v>
      </c>
      <c r="G33" s="103">
        <f>+'Modulo d''ordine - O''PRESS'!K33</f>
        <v>0</v>
      </c>
      <c r="H33" s="101">
        <f>+'Modulo d''ordine - O''PRESS'!K34</f>
        <v>0</v>
      </c>
      <c r="I33" s="101">
        <f>+'Modulo d''ordine - O''PRESS'!K35</f>
        <v>0</v>
      </c>
      <c r="J33" s="101">
        <f>+'Modulo d''ordine - O''PRESS'!K36</f>
        <v>0</v>
      </c>
      <c r="K33" s="101">
        <f>+'Modulo d''ordine - O''PRESS'!K37</f>
        <v>0</v>
      </c>
      <c r="L33" s="102">
        <f t="shared" si="0"/>
        <v>0</v>
      </c>
      <c r="M33" s="84">
        <f>+'Modulo d''ordine - O''PRESS'!K42</f>
        <v>0</v>
      </c>
      <c r="N33" s="84">
        <f t="shared" si="1"/>
        <v>0</v>
      </c>
      <c r="O33" s="84">
        <f t="shared" si="2"/>
        <v>0</v>
      </c>
      <c r="P33" s="92"/>
    </row>
    <row r="34" spans="1:17" s="49" customFormat="1" ht="11.25" customHeight="1" x14ac:dyDescent="0.2">
      <c r="A34" s="92"/>
      <c r="B34" s="95" t="str">
        <f>B32</f>
        <v>UNISEX</v>
      </c>
      <c r="C34" s="96" t="str">
        <f>C32</f>
        <v>COD 05GU</v>
      </c>
      <c r="D34" s="96" t="str">
        <f>+'Modulo d''ordine - O''PRESS'!C34</f>
        <v>GLI AMICI</v>
      </c>
      <c r="E34" s="96" t="str">
        <f>'Modulo d''ordine - O''PRESS'!M42</f>
        <v>AZZURRA</v>
      </c>
      <c r="F34" s="96" t="str">
        <f>'Modulo d''ordine - O''PRESS'!M43</f>
        <v>NERA</v>
      </c>
      <c r="G34" s="103"/>
      <c r="H34" s="101">
        <f>+'Modulo d''ordine - O''PRESS'!O34</f>
        <v>0</v>
      </c>
      <c r="I34" s="101">
        <f>+'Modulo d''ordine - O''PRESS'!O35</f>
        <v>0</v>
      </c>
      <c r="J34" s="101">
        <f>+'Modulo d''ordine - O''PRESS'!O36</f>
        <v>0</v>
      </c>
      <c r="K34" s="101">
        <f>+'Modulo d''ordine - O''PRESS'!O37</f>
        <v>0</v>
      </c>
      <c r="L34" s="102">
        <f t="shared" si="0"/>
        <v>0</v>
      </c>
      <c r="M34" s="84">
        <f>+'Modulo d''ordine - O''PRESS'!O42</f>
        <v>0</v>
      </c>
      <c r="N34" s="84">
        <f t="shared" si="1"/>
        <v>0</v>
      </c>
      <c r="O34" s="84">
        <f t="shared" si="2"/>
        <v>0</v>
      </c>
      <c r="P34" s="92"/>
    </row>
    <row r="35" spans="1:17" s="49" customFormat="1" ht="10.15" customHeight="1" x14ac:dyDescent="0.2">
      <c r="A35" s="66"/>
      <c r="B35" s="93" t="str">
        <f>+'Modulo d''ordine - O''PRESS'!A45</f>
        <v>UNISEX</v>
      </c>
      <c r="C35" s="94" t="str">
        <f>+'Modulo d''ordine - O''PRESS'!B50</f>
        <v>COD 06GU</v>
      </c>
      <c r="D35" s="94" t="str">
        <f>+'Modulo d''ordine - O''PRESS'!C46</f>
        <v>HO ANCORA LA FORZA</v>
      </c>
      <c r="E35" s="94" t="str">
        <f>+'Modulo d''ordine - O''PRESS'!E54</f>
        <v>BLU</v>
      </c>
      <c r="F35" s="94" t="str">
        <f>+'Modulo d''ordine - O''PRESS'!E55</f>
        <v>BIANCA</v>
      </c>
      <c r="G35" s="162">
        <f>+'Modulo d''ordine - O''PRESS'!G45</f>
        <v>0</v>
      </c>
      <c r="H35" s="99">
        <f>+'Modulo d''ordine - O''PRESS'!G46</f>
        <v>0</v>
      </c>
      <c r="I35" s="99">
        <f>+'Modulo d''ordine - O''PRESS'!G47</f>
        <v>0</v>
      </c>
      <c r="J35" s="99">
        <f>+'Modulo d''ordine - O''PRESS'!G48</f>
        <v>0</v>
      </c>
      <c r="K35" s="99">
        <f>+'Modulo d''ordine - O''PRESS'!G49</f>
        <v>0</v>
      </c>
      <c r="L35" s="100">
        <f t="shared" si="0"/>
        <v>0</v>
      </c>
      <c r="M35" s="83">
        <f>+'Modulo d''ordine - O''PRESS'!G54</f>
        <v>0</v>
      </c>
      <c r="N35" s="83">
        <f t="shared" si="1"/>
        <v>0</v>
      </c>
      <c r="O35" s="83">
        <f t="shared" si="2"/>
        <v>0</v>
      </c>
      <c r="P35" s="66"/>
      <c r="Q35" s="48"/>
    </row>
    <row r="36" spans="1:17" s="49" customFormat="1" ht="11.25" customHeight="1" x14ac:dyDescent="0.2">
      <c r="A36" s="92"/>
      <c r="B36" s="95" t="str">
        <f>B35</f>
        <v>UNISEX</v>
      </c>
      <c r="C36" s="96" t="str">
        <f>C35</f>
        <v>COD 06GU</v>
      </c>
      <c r="D36" s="96" t="str">
        <f>+'Modulo d''ordine - O''PRESS'!C46</f>
        <v>HO ANCORA LA FORZA</v>
      </c>
      <c r="E36" s="96" t="str">
        <f>'Modulo d''ordine - O''PRESS'!I54</f>
        <v>GRIGIA</v>
      </c>
      <c r="F36" s="96" t="str">
        <f>'Modulo d''ordine - O''PRESS'!I55</f>
        <v>GIALLA</v>
      </c>
      <c r="G36" s="103">
        <f>+'Modulo d''ordine - O''PRESS'!K45</f>
        <v>0</v>
      </c>
      <c r="H36" s="101">
        <f>+'Modulo d''ordine - O''PRESS'!K46</f>
        <v>0</v>
      </c>
      <c r="I36" s="101">
        <f>+'Modulo d''ordine - O''PRESS'!K47</f>
        <v>0</v>
      </c>
      <c r="J36" s="101">
        <f>+'Modulo d''ordine - O''PRESS'!K48</f>
        <v>0</v>
      </c>
      <c r="K36" s="101">
        <f>+'Modulo d''ordine - O''PRESS'!K49</f>
        <v>0</v>
      </c>
      <c r="L36" s="102">
        <f t="shared" si="0"/>
        <v>0</v>
      </c>
      <c r="M36" s="84">
        <f>+'Modulo d''ordine - O''PRESS'!K54</f>
        <v>0</v>
      </c>
      <c r="N36" s="84">
        <f t="shared" si="1"/>
        <v>0</v>
      </c>
      <c r="O36" s="84">
        <f t="shared" si="2"/>
        <v>0</v>
      </c>
      <c r="P36" s="92"/>
    </row>
    <row r="37" spans="1:17" s="49" customFormat="1" ht="11.25" customHeight="1" x14ac:dyDescent="0.2">
      <c r="A37" s="92"/>
      <c r="B37" s="95" t="str">
        <f>B35</f>
        <v>UNISEX</v>
      </c>
      <c r="C37" s="96" t="str">
        <f>C35</f>
        <v>COD 06GU</v>
      </c>
      <c r="D37" s="96" t="str">
        <f>+'Modulo d''ordine - O''PRESS'!C46</f>
        <v>HO ANCORA LA FORZA</v>
      </c>
      <c r="E37" s="96" t="str">
        <f>'Modulo d''ordine - O''PRESS'!M54</f>
        <v>GIALLA</v>
      </c>
      <c r="F37" s="96" t="str">
        <f>'Modulo d''ordine - O''PRESS'!M55</f>
        <v>NERA</v>
      </c>
      <c r="G37" s="103"/>
      <c r="H37" s="101">
        <f>+'Modulo d''ordine - O''PRESS'!O46</f>
        <v>0</v>
      </c>
      <c r="I37" s="101">
        <f>+'Modulo d''ordine - O''PRESS'!O47</f>
        <v>0</v>
      </c>
      <c r="J37" s="101">
        <f>+'Modulo d''ordine - O''PRESS'!O48</f>
        <v>0</v>
      </c>
      <c r="K37" s="101">
        <f>+'Modulo d''ordine - O''PRESS'!O49</f>
        <v>0</v>
      </c>
      <c r="L37" s="102">
        <f t="shared" si="0"/>
        <v>0</v>
      </c>
      <c r="M37" s="84">
        <f>+'Modulo d''ordine - O''PRESS'!O54</f>
        <v>0</v>
      </c>
      <c r="N37" s="84">
        <f t="shared" si="1"/>
        <v>0</v>
      </c>
      <c r="O37" s="84">
        <f t="shared" si="2"/>
        <v>0</v>
      </c>
      <c r="P37" s="92"/>
    </row>
    <row r="38" spans="1:17" s="49" customFormat="1" ht="10.15" customHeight="1" x14ac:dyDescent="0.2">
      <c r="A38" s="66"/>
      <c r="B38" s="93" t="str">
        <f>+'Modulo d''ordine - O''PRESS'!A57</f>
        <v>UNISEX</v>
      </c>
      <c r="C38" s="94" t="str">
        <f>+'Modulo d''ordine - O''PRESS'!B62</f>
        <v>COD  08DA</v>
      </c>
      <c r="D38" s="94" t="str">
        <f>+'Modulo d''ordine - O''PRESS'!C58</f>
        <v>BOCCA DI ROSA</v>
      </c>
      <c r="E38" s="94" t="str">
        <f>+'Modulo d''ordine - O''PRESS'!E66</f>
        <v>NERA</v>
      </c>
      <c r="F38" s="94" t="str">
        <f>+'Modulo d''ordine - O''PRESS'!E67</f>
        <v>BIANCA</v>
      </c>
      <c r="G38" s="162">
        <f>+'Modulo d''ordine - O''PRESS'!G57</f>
        <v>0</v>
      </c>
      <c r="H38" s="99">
        <f>+'Modulo d''ordine - O''PRESS'!G58</f>
        <v>0</v>
      </c>
      <c r="I38" s="99">
        <f>+'Modulo d''ordine - O''PRESS'!G59</f>
        <v>0</v>
      </c>
      <c r="J38" s="99">
        <f>+'Modulo d''ordine - O''PRESS'!G60</f>
        <v>0</v>
      </c>
      <c r="K38" s="99">
        <f>+'Modulo d''ordine - O''PRESS'!G61</f>
        <v>0</v>
      </c>
      <c r="L38" s="100">
        <f t="shared" si="0"/>
        <v>0</v>
      </c>
      <c r="M38" s="83">
        <f>+'Modulo d''ordine - O''PRESS'!G66</f>
        <v>0</v>
      </c>
      <c r="N38" s="83">
        <f t="shared" si="1"/>
        <v>0</v>
      </c>
      <c r="O38" s="83">
        <f t="shared" si="2"/>
        <v>0</v>
      </c>
      <c r="P38" s="66"/>
      <c r="Q38" s="48"/>
    </row>
    <row r="39" spans="1:17" s="49" customFormat="1" ht="10.15" customHeight="1" x14ac:dyDescent="0.2">
      <c r="A39" s="92"/>
      <c r="B39" s="95" t="str">
        <f>B38</f>
        <v>UNISEX</v>
      </c>
      <c r="C39" s="96" t="str">
        <f>C38</f>
        <v>COD  08DA</v>
      </c>
      <c r="D39" s="96" t="str">
        <f>+'Modulo d''ordine - O''PRESS'!C58</f>
        <v>BOCCA DI ROSA</v>
      </c>
      <c r="E39" s="96" t="str">
        <f>'Modulo d''ordine - O''PRESS'!I66</f>
        <v>GRIGIA</v>
      </c>
      <c r="F39" s="96" t="str">
        <f>'Modulo d''ordine - O''PRESS'!I67</f>
        <v>GIALLA</v>
      </c>
      <c r="G39" s="103">
        <f>+'Modulo d''ordine - O''PRESS'!K57</f>
        <v>0</v>
      </c>
      <c r="H39" s="101">
        <f>+'Modulo d''ordine - O''PRESS'!K58</f>
        <v>0</v>
      </c>
      <c r="I39" s="101">
        <f>+'Modulo d''ordine - O''PRESS'!K59</f>
        <v>0</v>
      </c>
      <c r="J39" s="101">
        <f>+'Modulo d''ordine - O''PRESS'!K60</f>
        <v>0</v>
      </c>
      <c r="K39" s="101">
        <f>+'Modulo d''ordine - O''PRESS'!K61</f>
        <v>0</v>
      </c>
      <c r="L39" s="102">
        <f t="shared" si="0"/>
        <v>0</v>
      </c>
      <c r="M39" s="84">
        <f>+'Modulo d''ordine - O''PRESS'!K66</f>
        <v>0</v>
      </c>
      <c r="N39" s="84">
        <f t="shared" si="1"/>
        <v>0</v>
      </c>
      <c r="O39" s="84">
        <f t="shared" si="2"/>
        <v>0</v>
      </c>
      <c r="P39" s="92"/>
    </row>
    <row r="40" spans="1:17" s="49" customFormat="1" ht="10.15" customHeight="1" x14ac:dyDescent="0.2">
      <c r="A40" s="92"/>
      <c r="B40" s="95" t="str">
        <f>B38</f>
        <v>UNISEX</v>
      </c>
      <c r="C40" s="96" t="str">
        <f>C38</f>
        <v>COD  08DA</v>
      </c>
      <c r="D40" s="96" t="str">
        <f>+'Modulo d''ordine - O''PRESS'!C58</f>
        <v>BOCCA DI ROSA</v>
      </c>
      <c r="E40" s="96" t="str">
        <f>'Modulo d''ordine - O''PRESS'!M66</f>
        <v>AZZURRA</v>
      </c>
      <c r="F40" s="96" t="str">
        <f>'Modulo d''ordine - O''PRESS'!M67</f>
        <v>NERA</v>
      </c>
      <c r="G40" s="103"/>
      <c r="H40" s="101">
        <f>+'Modulo d''ordine - O''PRESS'!O58</f>
        <v>0</v>
      </c>
      <c r="I40" s="101">
        <f>+'Modulo d''ordine - O''PRESS'!O59</f>
        <v>0</v>
      </c>
      <c r="J40" s="101">
        <f>+'Modulo d''ordine - O''PRESS'!O60</f>
        <v>0</v>
      </c>
      <c r="K40" s="101">
        <f>+'Modulo d''ordine - O''PRESS'!O61</f>
        <v>0</v>
      </c>
      <c r="L40" s="102">
        <f t="shared" si="0"/>
        <v>0</v>
      </c>
      <c r="M40" s="84">
        <f>+'Modulo d''ordine - O''PRESS'!O66</f>
        <v>0</v>
      </c>
      <c r="N40" s="84">
        <f t="shared" si="1"/>
        <v>0</v>
      </c>
      <c r="O40" s="84">
        <f t="shared" si="2"/>
        <v>0</v>
      </c>
      <c r="P40" s="92"/>
    </row>
    <row r="41" spans="1:17" s="49" customFormat="1" ht="11.25" customHeight="1" x14ac:dyDescent="0.2">
      <c r="A41" s="92"/>
      <c r="B41" s="93" t="str">
        <f>+'Modulo d''ordine - O''PRESS'!A69</f>
        <v>UNISEX</v>
      </c>
      <c r="C41" s="94" t="str">
        <f>+'Modulo d''ordine - O''PRESS'!B74</f>
        <v>COD 09DA</v>
      </c>
      <c r="D41" s="94" t="str">
        <f>+'Modulo d''ordine - O''PRESS'!C70</f>
        <v>FIUME SAND CREEK</v>
      </c>
      <c r="E41" s="94" t="str">
        <f>+'Modulo d''ordine - O''PRESS'!E78</f>
        <v>BLU</v>
      </c>
      <c r="F41" s="94" t="str">
        <f>+'Modulo d''ordine - O''PRESS'!E79</f>
        <v>BIANCA</v>
      </c>
      <c r="G41" s="162">
        <f>+'Modulo d''ordine - O''PRESS'!G69</f>
        <v>0</v>
      </c>
      <c r="H41" s="99">
        <f>+'Modulo d''ordine - O''PRESS'!G70</f>
        <v>0</v>
      </c>
      <c r="I41" s="99">
        <f>+'Modulo d''ordine - O''PRESS'!G71</f>
        <v>0</v>
      </c>
      <c r="J41" s="99">
        <f>+'Modulo d''ordine - O''PRESS'!G72</f>
        <v>0</v>
      </c>
      <c r="K41" s="99">
        <f>+'Modulo d''ordine - O''PRESS'!G73</f>
        <v>0</v>
      </c>
      <c r="L41" s="100">
        <f t="shared" si="0"/>
        <v>0</v>
      </c>
      <c r="M41" s="83">
        <f>+'Modulo d''ordine - O''PRESS'!G78</f>
        <v>0</v>
      </c>
      <c r="N41" s="83">
        <f t="shared" si="1"/>
        <v>0</v>
      </c>
      <c r="O41" s="83">
        <f t="shared" si="2"/>
        <v>0</v>
      </c>
      <c r="P41" s="92"/>
    </row>
    <row r="42" spans="1:17" s="49" customFormat="1" ht="12" customHeight="1" x14ac:dyDescent="0.2">
      <c r="A42" s="92"/>
      <c r="B42" s="95" t="str">
        <f>B41</f>
        <v>UNISEX</v>
      </c>
      <c r="C42" s="96" t="str">
        <f>C41</f>
        <v>COD 09DA</v>
      </c>
      <c r="D42" s="96" t="str">
        <f>+'Modulo d''ordine - O''PRESS'!C70</f>
        <v>FIUME SAND CREEK</v>
      </c>
      <c r="E42" s="96" t="str">
        <f>'Modulo d''ordine - O''PRESS'!I78</f>
        <v>GRIGIA</v>
      </c>
      <c r="F42" s="96" t="str">
        <f>'Modulo d''ordine - O''PRESS'!I79</f>
        <v>GIALLA</v>
      </c>
      <c r="G42" s="103">
        <f>+'Modulo d''ordine - O''PRESS'!K69</f>
        <v>0</v>
      </c>
      <c r="H42" s="101">
        <f>+'Modulo d''ordine - O''PRESS'!K70</f>
        <v>0</v>
      </c>
      <c r="I42" s="101">
        <f>+'Modulo d''ordine - O''PRESS'!K71</f>
        <v>0</v>
      </c>
      <c r="J42" s="101">
        <f>+'Modulo d''ordine - O''PRESS'!K72</f>
        <v>0</v>
      </c>
      <c r="K42" s="101">
        <f>+'Modulo d''ordine - O''PRESS'!K73</f>
        <v>0</v>
      </c>
      <c r="L42" s="102">
        <f t="shared" si="0"/>
        <v>0</v>
      </c>
      <c r="M42" s="84">
        <f>+'Modulo d''ordine - O''PRESS'!K78</f>
        <v>0</v>
      </c>
      <c r="N42" s="84">
        <f t="shared" si="1"/>
        <v>0</v>
      </c>
      <c r="O42" s="84">
        <f t="shared" si="2"/>
        <v>0</v>
      </c>
      <c r="P42" s="92"/>
    </row>
    <row r="43" spans="1:17" ht="12" customHeight="1" x14ac:dyDescent="0.25">
      <c r="A43" s="1"/>
      <c r="B43" s="95" t="str">
        <f>+'Modulo d''ordine - O''PRESS'!A69</f>
        <v>UNISEX</v>
      </c>
      <c r="C43" s="96" t="str">
        <f>+'Modulo d''ordine - O''PRESS'!B74</f>
        <v>COD 09DA</v>
      </c>
      <c r="D43" s="96" t="str">
        <f>+'Modulo d''ordine - O''PRESS'!C70</f>
        <v>FIUME SAND CREEK</v>
      </c>
      <c r="E43" s="94" t="str">
        <f>+'Modulo d''ordine - O''PRESS'!M78</f>
        <v>AZZURRA</v>
      </c>
      <c r="F43" s="94" t="str">
        <f>+'Modulo d''ordine - O''PRESS'!M79</f>
        <v>NERA</v>
      </c>
      <c r="G43" s="162"/>
      <c r="H43" s="99">
        <f>+'Modulo d''ordine - O''PRESS'!O70</f>
        <v>0</v>
      </c>
      <c r="I43" s="99">
        <f>+'Modulo d''ordine - O''PRESS'!O71</f>
        <v>0</v>
      </c>
      <c r="J43" s="99">
        <f>+'Modulo d''ordine - O''PRESS'!O72</f>
        <v>0</v>
      </c>
      <c r="K43" s="99">
        <f>+'Modulo d''ordine - O''PRESS'!O73</f>
        <v>0</v>
      </c>
      <c r="L43" s="102">
        <f t="shared" si="0"/>
        <v>0</v>
      </c>
      <c r="M43" s="84">
        <f>+'Modulo d''ordine - O''PRESS'!K79</f>
        <v>0</v>
      </c>
      <c r="N43" s="84">
        <f t="shared" si="1"/>
        <v>0</v>
      </c>
      <c r="O43" s="84">
        <f t="shared" si="2"/>
        <v>0</v>
      </c>
      <c r="P43" s="1"/>
    </row>
    <row r="44" spans="1:17" ht="12" customHeight="1" x14ac:dyDescent="0.25">
      <c r="B44" s="93" t="str">
        <f>+'Modulo d''ordine - O''PRESS'!A81</f>
        <v>UNISEX</v>
      </c>
      <c r="C44" s="94" t="str">
        <f>+'Modulo d''ordine - O''PRESS'!B86</f>
        <v>COD 10DA</v>
      </c>
      <c r="D44" s="94" t="str">
        <f>+'Modulo d''ordine - O''PRESS'!C82</f>
        <v>VERRANNO A CHIEDERTI DEL NOSTRO AMORE</v>
      </c>
      <c r="E44" s="94" t="str">
        <f>+'Modulo d''ordine - O''PRESS'!E90</f>
        <v>BIANCA</v>
      </c>
      <c r="F44" s="94" t="str">
        <f>+'Modulo d''ordine - O''PRESS'!E91</f>
        <v>NERA</v>
      </c>
      <c r="G44" s="162">
        <f>+'Modulo d''ordine - O''PRESS'!G81</f>
        <v>0</v>
      </c>
      <c r="H44" s="99">
        <f>+'Modulo d''ordine - O''PRESS'!G82</f>
        <v>0</v>
      </c>
      <c r="I44" s="99">
        <f>+'Modulo d''ordine - O''PRESS'!G83</f>
        <v>0</v>
      </c>
      <c r="J44" s="99">
        <f>+'Modulo d''ordine - O''PRESS'!G84</f>
        <v>0</v>
      </c>
      <c r="K44" s="99">
        <f>+'Modulo d''ordine - O''PRESS'!G85</f>
        <v>0</v>
      </c>
      <c r="L44" s="100">
        <f t="shared" si="0"/>
        <v>0</v>
      </c>
      <c r="M44" s="83">
        <f>+'Modulo d''ordine - O''PRESS'!G90</f>
        <v>0</v>
      </c>
      <c r="N44" s="83">
        <f t="shared" si="1"/>
        <v>0</v>
      </c>
      <c r="O44" s="83">
        <f t="shared" si="2"/>
        <v>0</v>
      </c>
    </row>
    <row r="45" spans="1:17" ht="12" customHeight="1" x14ac:dyDescent="0.25">
      <c r="B45" s="95" t="str">
        <f>B44</f>
        <v>UNISEX</v>
      </c>
      <c r="C45" s="96" t="str">
        <f>C44</f>
        <v>COD 10DA</v>
      </c>
      <c r="D45" s="96" t="str">
        <f>+'Modulo d''ordine - O''PRESS'!C82</f>
        <v>VERRANNO A CHIEDERTI DEL NOSTRO AMORE</v>
      </c>
      <c r="E45" s="96" t="str">
        <f>'Modulo d''ordine - O''PRESS'!I90</f>
        <v>NERA</v>
      </c>
      <c r="F45" s="96" t="str">
        <f>'Modulo d''ordine - O''PRESS'!I91</f>
        <v>BIANCA</v>
      </c>
      <c r="G45" s="103">
        <f>+'Modulo d''ordine - O''PRESS'!K81</f>
        <v>0</v>
      </c>
      <c r="H45" s="101">
        <f>+'Modulo d''ordine - O''PRESS'!K82</f>
        <v>0</v>
      </c>
      <c r="I45" s="101">
        <f>+'Modulo d''ordine - O''PRESS'!K83</f>
        <v>0</v>
      </c>
      <c r="J45" s="101">
        <f>+'Modulo d''ordine - O''PRESS'!K84</f>
        <v>0</v>
      </c>
      <c r="K45" s="101">
        <f>+'Modulo d''ordine - O''PRESS'!K85</f>
        <v>0</v>
      </c>
      <c r="L45" s="102">
        <f t="shared" si="0"/>
        <v>0</v>
      </c>
      <c r="M45" s="84">
        <f>+'Modulo d''ordine - O''PRESS'!K90</f>
        <v>0</v>
      </c>
      <c r="N45" s="84">
        <f t="shared" si="1"/>
        <v>0</v>
      </c>
      <c r="O45" s="84">
        <f t="shared" si="2"/>
        <v>0</v>
      </c>
    </row>
    <row r="46" spans="1:17" ht="12" customHeight="1" x14ac:dyDescent="0.25">
      <c r="B46" s="95" t="str">
        <f>B44</f>
        <v>UNISEX</v>
      </c>
      <c r="C46" s="96" t="str">
        <f>C44</f>
        <v>COD 10DA</v>
      </c>
      <c r="D46" s="96" t="str">
        <f>+'Modulo d''ordine - O''PRESS'!C82</f>
        <v>VERRANNO A CHIEDERTI DEL NOSTRO AMORE</v>
      </c>
      <c r="E46" s="96" t="str">
        <f>'Modulo d''ordine - O''PRESS'!M90</f>
        <v>GIALLA</v>
      </c>
      <c r="F46" s="96" t="str">
        <f>'Modulo d''ordine - O''PRESS'!M91</f>
        <v>NERA</v>
      </c>
      <c r="G46" s="103"/>
      <c r="H46" s="101">
        <f>+'Modulo d''ordine - O''PRESS'!O82</f>
        <v>0</v>
      </c>
      <c r="I46" s="101">
        <f>+'Modulo d''ordine - O''PRESS'!O83</f>
        <v>0</v>
      </c>
      <c r="J46" s="101">
        <f>+'Modulo d''ordine - O''PRESS'!O84</f>
        <v>0</v>
      </c>
      <c r="K46" s="101">
        <f>+'Modulo d''ordine - O''PRESS'!O85</f>
        <v>0</v>
      </c>
      <c r="L46" s="102">
        <f t="shared" si="0"/>
        <v>0</v>
      </c>
      <c r="M46" s="84">
        <f>+'Modulo d''ordine - O''PRESS'!O90</f>
        <v>0</v>
      </c>
      <c r="N46" s="84">
        <f t="shared" si="1"/>
        <v>0</v>
      </c>
      <c r="O46" s="84">
        <f t="shared" si="2"/>
        <v>0</v>
      </c>
    </row>
    <row r="47" spans="1:17" ht="12" customHeight="1" x14ac:dyDescent="0.25">
      <c r="B47" s="93" t="str">
        <f>+'Modulo d''ordine - O''PRESS'!A93</f>
        <v>UNISEX</v>
      </c>
      <c r="C47" s="94" t="str">
        <f>+'Modulo d''ordine - O''PRESS'!B98</f>
        <v>COD  ETCITY</v>
      </c>
      <c r="D47" s="94" t="str">
        <f>+'Modulo d''ordine - O''PRESS'!C94</f>
        <v>CITY</v>
      </c>
      <c r="E47" s="94" t="str">
        <f>+'Modulo d''ordine - O''PRESS'!E102</f>
        <v>BIANCA</v>
      </c>
      <c r="F47" s="94" t="str">
        <f>+'Modulo d''ordine - O''PRESS'!E103</f>
        <v>COLOR MIX</v>
      </c>
      <c r="G47" s="162">
        <f>+'Modulo d''ordine - O''PRESS'!G93</f>
        <v>0</v>
      </c>
      <c r="H47" s="99">
        <f>+'Modulo d''ordine - O''PRESS'!G94</f>
        <v>0</v>
      </c>
      <c r="I47" s="99">
        <f>+'Modulo d''ordine - O''PRESS'!G95</f>
        <v>0</v>
      </c>
      <c r="J47" s="99">
        <f>+'Modulo d''ordine - O''PRESS'!G96</f>
        <v>0</v>
      </c>
      <c r="K47" s="99">
        <f>+'Modulo d''ordine - O''PRESS'!G97</f>
        <v>0</v>
      </c>
      <c r="L47" s="100">
        <f t="shared" si="0"/>
        <v>0</v>
      </c>
      <c r="M47" s="83">
        <f>+'Modulo d''ordine - O''PRESS'!G102</f>
        <v>0</v>
      </c>
      <c r="N47" s="83">
        <f t="shared" si="1"/>
        <v>0</v>
      </c>
      <c r="O47" s="83">
        <f t="shared" si="2"/>
        <v>0</v>
      </c>
    </row>
    <row r="48" spans="1:17" ht="12" customHeight="1" x14ac:dyDescent="0.25">
      <c r="B48" s="95" t="str">
        <f>B47</f>
        <v>UNISEX</v>
      </c>
      <c r="C48" s="96" t="str">
        <f>C47</f>
        <v>COD  ETCITY</v>
      </c>
      <c r="D48" s="96" t="str">
        <f>+'Modulo d''ordine - O''PRESS'!C94</f>
        <v>CITY</v>
      </c>
      <c r="E48" s="96" t="str">
        <f>'Modulo d''ordine - O''PRESS'!I102</f>
        <v>BIANCA</v>
      </c>
      <c r="F48" s="96" t="str">
        <f>'Modulo d''ordine - O''PRESS'!I103</f>
        <v>NERA</v>
      </c>
      <c r="G48" s="103">
        <f>+'Modulo d''ordine - O''PRESS'!K93</f>
        <v>0</v>
      </c>
      <c r="H48" s="101">
        <f>+'Modulo d''ordine - O''PRESS'!K94</f>
        <v>0</v>
      </c>
      <c r="I48" s="101">
        <f>+'Modulo d''ordine - O''PRESS'!K95</f>
        <v>0</v>
      </c>
      <c r="J48" s="101">
        <f>+'Modulo d''ordine - O''PRESS'!K96</f>
        <v>0</v>
      </c>
      <c r="K48" s="101">
        <f>+'Modulo d''ordine - O''PRESS'!K97</f>
        <v>0</v>
      </c>
      <c r="L48" s="102">
        <f t="shared" si="0"/>
        <v>0</v>
      </c>
      <c r="M48" s="84">
        <f>+'Modulo d''ordine - O''PRESS'!K102</f>
        <v>0</v>
      </c>
      <c r="N48" s="84">
        <f t="shared" si="1"/>
        <v>0</v>
      </c>
      <c r="O48" s="84">
        <f t="shared" si="2"/>
        <v>0</v>
      </c>
    </row>
    <row r="49" spans="2:15" ht="12" customHeight="1" x14ac:dyDescent="0.25">
      <c r="B49" s="95" t="str">
        <f>+'Modulo d''ordine - O''PRESS'!A105</f>
        <v>UNISEX</v>
      </c>
      <c r="C49" s="96" t="str">
        <f>+'Modulo d''ordine - O''PRESS'!B110</f>
        <v>COD ETASIA</v>
      </c>
      <c r="D49" s="96" t="str">
        <f>+'Modulo d''ordine - O''PRESS'!C106</f>
        <v>ASIA</v>
      </c>
      <c r="E49" s="96" t="str">
        <f>+'Modulo d''ordine - O''PRESS'!E114</f>
        <v>BIANCA</v>
      </c>
      <c r="F49" s="96" t="str">
        <f>+'Modulo d''ordine - O''PRESS'!E115</f>
        <v>COLOR MIX</v>
      </c>
      <c r="G49" s="103">
        <f>+'Modulo d''ordine - O''PRESS'!G105</f>
        <v>0</v>
      </c>
      <c r="H49" s="101">
        <f>+'Modulo d''ordine - O''PRESS'!G106</f>
        <v>0</v>
      </c>
      <c r="I49" s="101">
        <f>+'Modulo d''ordine - O''PRESS'!G107</f>
        <v>0</v>
      </c>
      <c r="J49" s="101">
        <f>+'Modulo d''ordine - O''PRESS'!G108</f>
        <v>0</v>
      </c>
      <c r="K49" s="101">
        <f>+'Modulo d''ordine - O''PRESS'!G109</f>
        <v>0</v>
      </c>
      <c r="L49" s="102">
        <f t="shared" si="0"/>
        <v>0</v>
      </c>
      <c r="M49" s="84">
        <f>+'Modulo d''ordine - O''PRESS'!G114</f>
        <v>0</v>
      </c>
      <c r="N49" s="84">
        <f t="shared" si="1"/>
        <v>0</v>
      </c>
      <c r="O49" s="84">
        <f t="shared" si="2"/>
        <v>0</v>
      </c>
    </row>
    <row r="50" spans="2:15" ht="12" customHeight="1" x14ac:dyDescent="0.25">
      <c r="B50" s="95" t="str">
        <f>+B49</f>
        <v>UNISEX</v>
      </c>
      <c r="C50" s="96" t="str">
        <f>+C49</f>
        <v>COD ETASIA</v>
      </c>
      <c r="D50" s="96" t="str">
        <f>+'Modulo d''ordine - O''PRESS'!C106</f>
        <v>ASIA</v>
      </c>
      <c r="E50" s="96" t="str">
        <f>'Modulo d''ordine - O''PRESS'!I114</f>
        <v>BIANCA</v>
      </c>
      <c r="F50" s="96" t="str">
        <f>'Modulo d''ordine - O''PRESS'!I115</f>
        <v>NERA</v>
      </c>
      <c r="G50" s="103">
        <f>+'Modulo d''ordine - O''PRESS'!K105</f>
        <v>0</v>
      </c>
      <c r="H50" s="101">
        <f>+'Modulo d''ordine - O''PRESS'!K106</f>
        <v>0</v>
      </c>
      <c r="I50" s="101">
        <f>+'Modulo d''ordine - O''PRESS'!K107</f>
        <v>0</v>
      </c>
      <c r="J50" s="101">
        <f>+'Modulo d''ordine - O''PRESS'!K108</f>
        <v>0</v>
      </c>
      <c r="K50" s="101">
        <f>+'Modulo d''ordine - O''PRESS'!K109</f>
        <v>0</v>
      </c>
      <c r="L50" s="102">
        <f t="shared" si="0"/>
        <v>0</v>
      </c>
      <c r="M50" s="84">
        <f>+'Modulo d''ordine - O''PRESS'!K114</f>
        <v>0</v>
      </c>
      <c r="N50" s="84">
        <f t="shared" si="1"/>
        <v>0</v>
      </c>
      <c r="O50" s="84">
        <f t="shared" si="2"/>
        <v>0</v>
      </c>
    </row>
    <row r="51" spans="2:15" ht="12" customHeight="1" x14ac:dyDescent="0.25">
      <c r="B51" s="93" t="str">
        <f>+'Modulo d''ordine - O''PRESS'!A117</f>
        <v>UNISEX</v>
      </c>
      <c r="C51" s="94" t="str">
        <f>+'Modulo d''ordine - O''PRESS'!B122</f>
        <v>COD EXINS</v>
      </c>
      <c r="D51" s="94" t="str">
        <f>+'Modulo d''ordine - O''PRESS'!C118</f>
        <v>I NEED MORE SPACE</v>
      </c>
      <c r="E51" s="94" t="str">
        <f>+'Modulo d''ordine - O''PRESS'!E126</f>
        <v>NERA</v>
      </c>
      <c r="F51" s="94" t="str">
        <f>+'Modulo d''ordine - O''PRESS'!E127</f>
        <v>BIANCA</v>
      </c>
      <c r="G51" s="162">
        <f>+'Modulo d''ordine - O''PRESS'!G117</f>
        <v>0</v>
      </c>
      <c r="H51" s="99">
        <f>+'Modulo d''ordine - O''PRESS'!G118</f>
        <v>0</v>
      </c>
      <c r="I51" s="99">
        <f>+'Modulo d''ordine - O''PRESS'!G119</f>
        <v>0</v>
      </c>
      <c r="J51" s="99">
        <f>+'Modulo d''ordine - O''PRESS'!G120</f>
        <v>0</v>
      </c>
      <c r="K51" s="99">
        <f>+'Modulo d''ordine - O''PRESS'!G121</f>
        <v>0</v>
      </c>
      <c r="L51" s="100">
        <f t="shared" si="0"/>
        <v>0</v>
      </c>
      <c r="M51" s="83">
        <f>+'Modulo d''ordine - O''PRESS'!G126</f>
        <v>0</v>
      </c>
      <c r="N51" s="83">
        <f t="shared" si="1"/>
        <v>0</v>
      </c>
      <c r="O51" s="83">
        <f t="shared" si="2"/>
        <v>0</v>
      </c>
    </row>
    <row r="52" spans="2:15" ht="12" customHeight="1" x14ac:dyDescent="0.25">
      <c r="B52" s="95" t="str">
        <f>B51</f>
        <v>UNISEX</v>
      </c>
      <c r="C52" s="96" t="str">
        <f>C51</f>
        <v>COD EXINS</v>
      </c>
      <c r="D52" s="96" t="str">
        <f>+'Modulo d''ordine - O''PRESS'!C118</f>
        <v>I NEED MORE SPACE</v>
      </c>
      <c r="E52" s="96" t="str">
        <f>'Modulo d''ordine - O''PRESS'!I126</f>
        <v>BLU</v>
      </c>
      <c r="F52" s="96" t="str">
        <f>'Modulo d''ordine - O''PRESS'!I127</f>
        <v>BIANCA</v>
      </c>
      <c r="G52" s="103">
        <f>+'Modulo d''ordine - O''PRESS'!K117</f>
        <v>0</v>
      </c>
      <c r="H52" s="101">
        <f>+'Modulo d''ordine - O''PRESS'!K118</f>
        <v>0</v>
      </c>
      <c r="I52" s="101">
        <f>+'Modulo d''ordine - O''PRESS'!K119</f>
        <v>0</v>
      </c>
      <c r="J52" s="101">
        <f>+'Modulo d''ordine - O''PRESS'!K120</f>
        <v>0</v>
      </c>
      <c r="K52" s="101">
        <f>+'Modulo d''ordine - O''PRESS'!K121</f>
        <v>0</v>
      </c>
      <c r="L52" s="102">
        <f t="shared" si="0"/>
        <v>0</v>
      </c>
      <c r="M52" s="84">
        <f>+'Modulo d''ordine - O''PRESS'!K126</f>
        <v>0</v>
      </c>
      <c r="N52" s="84">
        <f t="shared" si="1"/>
        <v>0</v>
      </c>
      <c r="O52" s="84">
        <f t="shared" si="2"/>
        <v>0</v>
      </c>
    </row>
    <row r="53" spans="2:15" ht="12" customHeight="1" x14ac:dyDescent="0.25">
      <c r="B53" s="95" t="str">
        <f>B51</f>
        <v>UNISEX</v>
      </c>
      <c r="C53" s="96" t="str">
        <f>C51</f>
        <v>COD EXINS</v>
      </c>
      <c r="D53" s="96" t="str">
        <f>+'Modulo d''ordine - O''PRESS'!C118</f>
        <v>I NEED MORE SPACE</v>
      </c>
      <c r="E53" s="96" t="str">
        <f>'Modulo d''ordine - O''PRESS'!M126</f>
        <v>AZZURRA</v>
      </c>
      <c r="F53" s="96" t="str">
        <f>'Modulo d''ordine - O''PRESS'!M127</f>
        <v>NERA</v>
      </c>
      <c r="G53" s="103"/>
      <c r="H53" s="101">
        <f>+'Modulo d''ordine - O''PRESS'!O118</f>
        <v>0</v>
      </c>
      <c r="I53" s="101">
        <f>+'Modulo d''ordine - O''PRESS'!O119</f>
        <v>0</v>
      </c>
      <c r="J53" s="101">
        <f>+'Modulo d''ordine - O''PRESS'!O120</f>
        <v>0</v>
      </c>
      <c r="K53" s="101">
        <f>+'Modulo d''ordine - O''PRESS'!O121</f>
        <v>0</v>
      </c>
      <c r="L53" s="102">
        <f t="shared" si="0"/>
        <v>0</v>
      </c>
      <c r="M53" s="84">
        <f>+'Modulo d''ordine - O''PRESS'!O126</f>
        <v>0</v>
      </c>
      <c r="N53" s="84">
        <f t="shared" si="1"/>
        <v>0</v>
      </c>
      <c r="O53" s="84">
        <f t="shared" si="2"/>
        <v>0</v>
      </c>
    </row>
    <row r="54" spans="2:15" ht="12" customHeight="1" x14ac:dyDescent="0.25">
      <c r="B54" s="93" t="str">
        <f>+'Modulo d''ordine - O''PRESS'!A129</f>
        <v>UNISEX</v>
      </c>
      <c r="C54" s="94" t="str">
        <f>+'Modulo d''ordine - O''PRESS'!B134</f>
        <v>COD JAM04</v>
      </c>
      <c r="D54" s="94" t="str">
        <f>+'Modulo d''ordine - O''PRESS'!C130</f>
        <v>I'M ORGANIC</v>
      </c>
      <c r="E54" s="94" t="str">
        <f>+'Modulo d''ordine - O''PRESS'!E138</f>
        <v>GRIGIA</v>
      </c>
      <c r="F54" s="94" t="str">
        <f>+'Modulo d''ordine - O''PRESS'!E139</f>
        <v>VERDE/BIANCA</v>
      </c>
      <c r="G54" s="162">
        <f>+'Modulo d''ordine - O''PRESS'!G129</f>
        <v>0</v>
      </c>
      <c r="H54" s="99">
        <f>+'Modulo d''ordine - O''PRESS'!G130</f>
        <v>0</v>
      </c>
      <c r="I54" s="99">
        <f>+'Modulo d''ordine - O''PRESS'!G131</f>
        <v>0</v>
      </c>
      <c r="J54" s="99">
        <f>+'Modulo d''ordine - O''PRESS'!G132</f>
        <v>0</v>
      </c>
      <c r="K54" s="99">
        <f>+'Modulo d''ordine - O''PRESS'!G133</f>
        <v>0</v>
      </c>
      <c r="L54" s="100">
        <f t="shared" si="0"/>
        <v>0</v>
      </c>
      <c r="M54" s="83">
        <f>+'Modulo d''ordine - O''PRESS'!G138</f>
        <v>0</v>
      </c>
      <c r="N54" s="83">
        <f t="shared" si="1"/>
        <v>0</v>
      </c>
      <c r="O54" s="83">
        <f t="shared" si="2"/>
        <v>0</v>
      </c>
    </row>
    <row r="55" spans="2:15" ht="12" customHeight="1" x14ac:dyDescent="0.25">
      <c r="B55" s="95" t="str">
        <f>B54</f>
        <v>UNISEX</v>
      </c>
      <c r="C55" s="96" t="str">
        <f>C54</f>
        <v>COD JAM04</v>
      </c>
      <c r="D55" s="96" t="str">
        <f>+'Modulo d''ordine - O''PRESS'!C130</f>
        <v>I'M ORGANIC</v>
      </c>
      <c r="E55" s="96" t="str">
        <f>'Modulo d''ordine - O''PRESS'!I138</f>
        <v>BIANCA</v>
      </c>
      <c r="F55" s="96" t="str">
        <f>'Modulo d''ordine - O''PRESS'!I139</f>
        <v>VERDE/NERA</v>
      </c>
      <c r="G55" s="103">
        <f>+'Modulo d''ordine - O''PRESS'!K129</f>
        <v>0</v>
      </c>
      <c r="H55" s="101">
        <f>+'Modulo d''ordine - O''PRESS'!K130</f>
        <v>0</v>
      </c>
      <c r="I55" s="101">
        <f>+'Modulo d''ordine - O''PRESS'!K131</f>
        <v>0</v>
      </c>
      <c r="J55" s="101">
        <f>+'Modulo d''ordine - O''PRESS'!K132</f>
        <v>0</v>
      </c>
      <c r="K55" s="101">
        <f>+'Modulo d''ordine - O''PRESS'!K133</f>
        <v>0</v>
      </c>
      <c r="L55" s="102">
        <f t="shared" si="0"/>
        <v>0</v>
      </c>
      <c r="M55" s="84">
        <f>+'Modulo d''ordine - O''PRESS'!K138</f>
        <v>0</v>
      </c>
      <c r="N55" s="84">
        <f t="shared" si="1"/>
        <v>0</v>
      </c>
      <c r="O55" s="84">
        <f t="shared" si="2"/>
        <v>0</v>
      </c>
    </row>
    <row r="56" spans="2:15" ht="12" customHeight="1" x14ac:dyDescent="0.25">
      <c r="B56" s="95" t="str">
        <f>B54</f>
        <v>UNISEX</v>
      </c>
      <c r="C56" s="96" t="str">
        <f>C54</f>
        <v>COD JAM04</v>
      </c>
      <c r="D56" s="96" t="str">
        <f>+'Modulo d''ordine - O''PRESS'!C130</f>
        <v>I'M ORGANIC</v>
      </c>
      <c r="E56" s="96" t="str">
        <f>'Modulo d''ordine - O''PRESS'!M138</f>
        <v>AZZURRA</v>
      </c>
      <c r="F56" s="96" t="str">
        <f>'Modulo d''ordine - O''PRESS'!M139</f>
        <v>VERDE/NERA</v>
      </c>
      <c r="G56" s="103"/>
      <c r="H56" s="101">
        <f>+'Modulo d''ordine - O''PRESS'!O130</f>
        <v>0</v>
      </c>
      <c r="I56" s="101">
        <f>+'Modulo d''ordine - O''PRESS'!O131</f>
        <v>0</v>
      </c>
      <c r="J56" s="101">
        <f>+'Modulo d''ordine - O''PRESS'!O132</f>
        <v>0</v>
      </c>
      <c r="K56" s="101">
        <f>+'Modulo d''ordine - O''PRESS'!O133</f>
        <v>0</v>
      </c>
      <c r="L56" s="102">
        <f t="shared" si="0"/>
        <v>0</v>
      </c>
      <c r="M56" s="84">
        <f>+'Modulo d''ordine - O''PRESS'!O138</f>
        <v>0</v>
      </c>
      <c r="N56" s="84">
        <f t="shared" si="1"/>
        <v>0</v>
      </c>
      <c r="O56" s="84">
        <f t="shared" si="2"/>
        <v>0</v>
      </c>
    </row>
    <row r="57" spans="2:15" ht="12" customHeight="1" x14ac:dyDescent="0.25">
      <c r="B57" s="93" t="str">
        <f>+'Modulo d''ordine - O''PRESS'!A141</f>
        <v>UNISEX</v>
      </c>
      <c r="C57" s="94" t="str">
        <f>+'Modulo d''ordine - O''PRESS'!B146</f>
        <v>COD ESO1</v>
      </c>
      <c r="D57" s="94" t="str">
        <f>+'Modulo d''ordine - O''PRESS'!C142</f>
        <v>I CAN CHANGE THE WORLD</v>
      </c>
      <c r="E57" s="94" t="str">
        <f>+'Modulo d''ordine - O''PRESS'!E150</f>
        <v>GRIGIA</v>
      </c>
      <c r="F57" s="94" t="str">
        <f>+'Modulo d''ordine - O''PRESS'!E151</f>
        <v>GIALLA</v>
      </c>
      <c r="G57" s="162">
        <f>+'Modulo d''ordine - O''PRESS'!G141</f>
        <v>0</v>
      </c>
      <c r="H57" s="99">
        <f>+'Modulo d''ordine - O''PRESS'!G142</f>
        <v>0</v>
      </c>
      <c r="I57" s="99">
        <f>+'Modulo d''ordine - O''PRESS'!G143</f>
        <v>0</v>
      </c>
      <c r="J57" s="99">
        <f>+'Modulo d''ordine - O''PRESS'!G144</f>
        <v>0</v>
      </c>
      <c r="K57" s="99">
        <f>+'Modulo d''ordine - O''PRESS'!G145</f>
        <v>0</v>
      </c>
      <c r="L57" s="100">
        <f t="shared" si="0"/>
        <v>0</v>
      </c>
      <c r="M57" s="83">
        <f>+'Modulo d''ordine - O''PRESS'!G150</f>
        <v>0</v>
      </c>
      <c r="N57" s="83">
        <f t="shared" si="1"/>
        <v>0</v>
      </c>
      <c r="O57" s="83">
        <f t="shared" si="2"/>
        <v>0</v>
      </c>
    </row>
    <row r="58" spans="2:15" ht="12" customHeight="1" x14ac:dyDescent="0.25">
      <c r="B58" s="95" t="str">
        <f>B57</f>
        <v>UNISEX</v>
      </c>
      <c r="C58" s="96" t="str">
        <f>C57</f>
        <v>COD ESO1</v>
      </c>
      <c r="D58" s="96" t="str">
        <f>+'Modulo d''ordine - O''PRESS'!C142</f>
        <v>I CAN CHANGE THE WORLD</v>
      </c>
      <c r="E58" s="96" t="str">
        <f>'Modulo d''ordine - O''PRESS'!I150</f>
        <v>BLU</v>
      </c>
      <c r="F58" s="96" t="str">
        <f>'Modulo d''ordine - O''PRESS'!I151</f>
        <v>BIANCA</v>
      </c>
      <c r="G58" s="103">
        <f>+'Modulo d''ordine - O''PRESS'!K141</f>
        <v>0</v>
      </c>
      <c r="H58" s="101">
        <f>+'Modulo d''ordine - O''PRESS'!K142</f>
        <v>0</v>
      </c>
      <c r="I58" s="101">
        <f>+'Modulo d''ordine - O''PRESS'!K143</f>
        <v>0</v>
      </c>
      <c r="J58" s="101">
        <f>+'Modulo d''ordine - O''PRESS'!K144</f>
        <v>0</v>
      </c>
      <c r="K58" s="101">
        <f>+'Modulo d''ordine - O''PRESS'!K145</f>
        <v>0</v>
      </c>
      <c r="L58" s="102">
        <f t="shared" ref="L58:L89" si="3">SUM(G58:K58)</f>
        <v>0</v>
      </c>
      <c r="M58" s="84">
        <f>+'Modulo d''ordine - O''PRESS'!K150</f>
        <v>0</v>
      </c>
      <c r="N58" s="84">
        <f t="shared" ref="N58:N89" si="4">(M58*1.22)-M58</f>
        <v>0</v>
      </c>
      <c r="O58" s="84">
        <f t="shared" ref="O58:O89" si="5">M58+N58</f>
        <v>0</v>
      </c>
    </row>
    <row r="59" spans="2:15" ht="12" customHeight="1" x14ac:dyDescent="0.25">
      <c r="B59" s="95" t="str">
        <f>B57</f>
        <v>UNISEX</v>
      </c>
      <c r="C59" s="96" t="str">
        <f>C57</f>
        <v>COD ESO1</v>
      </c>
      <c r="D59" s="96" t="str">
        <f>+'Modulo d''ordine - O''PRESS'!C142</f>
        <v>I CAN CHANGE THE WORLD</v>
      </c>
      <c r="E59" s="96" t="str">
        <f>'Modulo d''ordine - O''PRESS'!M150</f>
        <v>AZZURRA</v>
      </c>
      <c r="F59" s="96" t="str">
        <f>'Modulo d''ordine - O''PRESS'!M151</f>
        <v>NERA</v>
      </c>
      <c r="G59" s="103"/>
      <c r="H59" s="101">
        <f>+'Modulo d''ordine - O''PRESS'!O142</f>
        <v>0</v>
      </c>
      <c r="I59" s="101">
        <f>+'Modulo d''ordine - O''PRESS'!O143</f>
        <v>0</v>
      </c>
      <c r="J59" s="101">
        <f>+'Modulo d''ordine - O''PRESS'!O144</f>
        <v>0</v>
      </c>
      <c r="K59" s="101">
        <f>+'Modulo d''ordine - O''PRESS'!O145</f>
        <v>0</v>
      </c>
      <c r="L59" s="102">
        <f t="shared" si="3"/>
        <v>0</v>
      </c>
      <c r="M59" s="84">
        <f>+'Modulo d''ordine - O''PRESS'!O150</f>
        <v>0</v>
      </c>
      <c r="N59" s="84">
        <f t="shared" si="4"/>
        <v>0</v>
      </c>
      <c r="O59" s="84">
        <f t="shared" si="5"/>
        <v>0</v>
      </c>
    </row>
    <row r="60" spans="2:15" ht="12" customHeight="1" x14ac:dyDescent="0.25">
      <c r="B60" s="93" t="str">
        <f>+'Modulo d''ordine - O''PRESS'!A153</f>
        <v>UNISEX</v>
      </c>
      <c r="C60" s="94" t="str">
        <f>+'Modulo d''ordine - O''PRESS'!B158</f>
        <v>COD PR01</v>
      </c>
      <c r="D60" s="94" t="str">
        <f>+'Modulo d''ordine - O''PRESS'!C154</f>
        <v>GAGARIN</v>
      </c>
      <c r="E60" s="94" t="str">
        <f>+'Modulo d''ordine - O''PRESS'!E162</f>
        <v>NERA</v>
      </c>
      <c r="F60" s="94" t="str">
        <f>+'Modulo d''ordine - O''PRESS'!E163</f>
        <v>BIANCA/AZZURRA</v>
      </c>
      <c r="G60" s="162">
        <f>+'Modulo d''ordine - O''PRESS'!G153</f>
        <v>0</v>
      </c>
      <c r="H60" s="99">
        <f>+'Modulo d''ordine - O''PRESS'!G154</f>
        <v>0</v>
      </c>
      <c r="I60" s="99">
        <f>+'Modulo d''ordine - O''PRESS'!G155</f>
        <v>0</v>
      </c>
      <c r="J60" s="99">
        <f>+'Modulo d''ordine - O''PRESS'!G156</f>
        <v>0</v>
      </c>
      <c r="K60" s="99">
        <f>+'Modulo d''ordine - O''PRESS'!G157</f>
        <v>0</v>
      </c>
      <c r="L60" s="100">
        <f t="shared" si="3"/>
        <v>0</v>
      </c>
      <c r="M60" s="83">
        <f>+'Modulo d''ordine - O''PRESS'!G162</f>
        <v>0</v>
      </c>
      <c r="N60" s="83">
        <f t="shared" si="4"/>
        <v>0</v>
      </c>
      <c r="O60" s="83">
        <f t="shared" si="5"/>
        <v>0</v>
      </c>
    </row>
    <row r="61" spans="2:15" ht="12" customHeight="1" x14ac:dyDescent="0.25">
      <c r="B61" s="95" t="str">
        <f>B60</f>
        <v>UNISEX</v>
      </c>
      <c r="C61" s="96" t="str">
        <f>C60</f>
        <v>COD PR01</v>
      </c>
      <c r="D61" s="96" t="str">
        <f>+'Modulo d''ordine - O''PRESS'!C154</f>
        <v>GAGARIN</v>
      </c>
      <c r="E61" s="96" t="str">
        <f>'Modulo d''ordine - O''PRESS'!I162</f>
        <v>BLU</v>
      </c>
      <c r="F61" s="96" t="str">
        <f>'Modulo d''ordine - O''PRESS'!I163</f>
        <v>BIANCA/AZZURRA</v>
      </c>
      <c r="G61" s="103">
        <f>+'Modulo d''ordine - O''PRESS'!K153</f>
        <v>0</v>
      </c>
      <c r="H61" s="101">
        <f>+'Modulo d''ordine - O''PRESS'!K154</f>
        <v>0</v>
      </c>
      <c r="I61" s="101">
        <f>+'Modulo d''ordine - O''PRESS'!K155</f>
        <v>0</v>
      </c>
      <c r="J61" s="101">
        <f>+'Modulo d''ordine - O''PRESS'!K156</f>
        <v>0</v>
      </c>
      <c r="K61" s="101">
        <f>+'Modulo d''ordine - O''PRESS'!K157</f>
        <v>0</v>
      </c>
      <c r="L61" s="102">
        <f t="shared" si="3"/>
        <v>0</v>
      </c>
      <c r="M61" s="84">
        <f>+'Modulo d''ordine - O''PRESS'!K162</f>
        <v>0</v>
      </c>
      <c r="N61" s="84">
        <f t="shared" si="4"/>
        <v>0</v>
      </c>
      <c r="O61" s="84">
        <f t="shared" si="5"/>
        <v>0</v>
      </c>
    </row>
    <row r="62" spans="2:15" ht="12" customHeight="1" x14ac:dyDescent="0.25">
      <c r="B62" s="93" t="str">
        <f>+'Modulo d''ordine - O''PRESS'!A165</f>
        <v>UNISEX</v>
      </c>
      <c r="C62" s="94" t="str">
        <f>+'Modulo d''ordine - O''PRESS'!B170</f>
        <v>COD  04DG</v>
      </c>
      <c r="D62" s="94" t="str">
        <f>+'Modulo d''ordine - O''PRESS'!C166</f>
        <v>LA LEVA CALCISTICA DEL '68</v>
      </c>
      <c r="E62" s="94" t="str">
        <f>+'Modulo d''ordine - O''PRESS'!E174</f>
        <v>NERA</v>
      </c>
      <c r="F62" s="94" t="str">
        <f>+'Modulo d''ordine - O''PRESS'!E175</f>
        <v>BIANCA/NERA</v>
      </c>
      <c r="G62" s="162">
        <f>+'Modulo d''ordine - O''PRESS'!G165</f>
        <v>0</v>
      </c>
      <c r="H62" s="99">
        <f>+'Modulo d''ordine - O''PRESS'!G166</f>
        <v>0</v>
      </c>
      <c r="I62" s="99">
        <f>+'Modulo d''ordine - O''PRESS'!G167</f>
        <v>0</v>
      </c>
      <c r="J62" s="99">
        <f>+'Modulo d''ordine - O''PRESS'!G168</f>
        <v>0</v>
      </c>
      <c r="K62" s="99">
        <f>+'Modulo d''ordine - O''PRESS'!G169</f>
        <v>0</v>
      </c>
      <c r="L62" s="100">
        <f t="shared" si="3"/>
        <v>0</v>
      </c>
      <c r="M62" s="83">
        <f>+'Modulo d''ordine - O''PRESS'!G174</f>
        <v>0</v>
      </c>
      <c r="N62" s="83">
        <f t="shared" si="4"/>
        <v>0</v>
      </c>
      <c r="O62" s="83">
        <f t="shared" si="5"/>
        <v>0</v>
      </c>
    </row>
    <row r="63" spans="2:15" ht="12" customHeight="1" x14ac:dyDescent="0.25">
      <c r="B63" s="95" t="str">
        <f>B62</f>
        <v>UNISEX</v>
      </c>
      <c r="C63" s="96" t="str">
        <f>C62</f>
        <v>COD  04DG</v>
      </c>
      <c r="D63" s="96" t="str">
        <f>+'Modulo d''ordine - O''PRESS'!C166</f>
        <v>LA LEVA CALCISTICA DEL '68</v>
      </c>
      <c r="E63" s="96" t="str">
        <f>'Modulo d''ordine - O''PRESS'!I174</f>
        <v>BIANCA</v>
      </c>
      <c r="F63" s="96" t="str">
        <f>'Modulo d''ordine - O''PRESS'!I175</f>
        <v>BIANCA/NERA</v>
      </c>
      <c r="G63" s="103">
        <f>+'Modulo d''ordine - O''PRESS'!K165</f>
        <v>0</v>
      </c>
      <c r="H63" s="101">
        <f>+'Modulo d''ordine - O''PRESS'!K166</f>
        <v>0</v>
      </c>
      <c r="I63" s="101">
        <f>+'Modulo d''ordine - O''PRESS'!K167</f>
        <v>0</v>
      </c>
      <c r="J63" s="101">
        <f>+'Modulo d''ordine - O''PRESS'!K168</f>
        <v>0</v>
      </c>
      <c r="K63" s="101">
        <f>+'Modulo d''ordine - O''PRESS'!K169</f>
        <v>0</v>
      </c>
      <c r="L63" s="102">
        <f t="shared" si="3"/>
        <v>0</v>
      </c>
      <c r="M63" s="84">
        <f>+'Modulo d''ordine - O''PRESS'!K174</f>
        <v>0</v>
      </c>
      <c r="N63" s="84">
        <f t="shared" si="4"/>
        <v>0</v>
      </c>
      <c r="O63" s="84">
        <f t="shared" si="5"/>
        <v>0</v>
      </c>
    </row>
    <row r="64" spans="2:15" ht="12" customHeight="1" x14ac:dyDescent="0.25">
      <c r="B64" s="95" t="str">
        <f>B62</f>
        <v>UNISEX</v>
      </c>
      <c r="C64" s="96" t="str">
        <f>C62</f>
        <v>COD  04DG</v>
      </c>
      <c r="D64" s="96" t="str">
        <f>+'Modulo d''ordine - O''PRESS'!C166</f>
        <v>LA LEVA CALCISTICA DEL '68</v>
      </c>
      <c r="E64" s="96" t="str">
        <f>'Modulo d''ordine - O''PRESS'!M174</f>
        <v>GIALLA</v>
      </c>
      <c r="F64" s="96" t="str">
        <f>'Modulo d''ordine - O''PRESS'!M175</f>
        <v>BIANCA/NERA</v>
      </c>
      <c r="G64" s="103"/>
      <c r="H64" s="101">
        <f>+'Modulo d''ordine - O''PRESS'!O166</f>
        <v>0</v>
      </c>
      <c r="I64" s="101">
        <f>+'Modulo d''ordine - O''PRESS'!O167</f>
        <v>0</v>
      </c>
      <c r="J64" s="101">
        <f>+'Modulo d''ordine - O''PRESS'!O168</f>
        <v>0</v>
      </c>
      <c r="K64" s="101">
        <f>+'Modulo d''ordine - O''PRESS'!O169</f>
        <v>0</v>
      </c>
      <c r="L64" s="102">
        <f t="shared" si="3"/>
        <v>0</v>
      </c>
      <c r="M64" s="84">
        <f>+'Modulo d''ordine - O''PRESS'!O174</f>
        <v>0</v>
      </c>
      <c r="N64" s="84">
        <f t="shared" si="4"/>
        <v>0</v>
      </c>
      <c r="O64" s="84">
        <f t="shared" si="5"/>
        <v>0</v>
      </c>
    </row>
    <row r="65" spans="2:15" ht="12" customHeight="1" x14ac:dyDescent="0.25">
      <c r="B65" s="93" t="str">
        <f>+'Modulo d''ordine - O''PRESS'!A177</f>
        <v>UNISEX</v>
      </c>
      <c r="C65" s="94" t="str">
        <f>+'Modulo d''ordine - O''PRESS'!B182</f>
        <v>COD 03BB</v>
      </c>
      <c r="D65" s="94" t="str">
        <f>+'Modulo d''ordine - O''PRESS'!C178</f>
        <v>SEMPRE ALLEGRI</v>
      </c>
      <c r="E65" s="94" t="str">
        <f>+'Modulo d''ordine - O''PRESS'!E186</f>
        <v>BIANCA</v>
      </c>
      <c r="F65" s="94" t="str">
        <f>+'Modulo d''ordine - O''PRESS'!E187</f>
        <v>NERA</v>
      </c>
      <c r="G65" s="162">
        <f>+'Modulo d''ordine - O''PRESS'!G177</f>
        <v>0</v>
      </c>
      <c r="H65" s="99">
        <f>+'Modulo d''ordine - O''PRESS'!G178</f>
        <v>0</v>
      </c>
      <c r="I65" s="99">
        <f>+'Modulo d''ordine - O''PRESS'!G179</f>
        <v>0</v>
      </c>
      <c r="J65" s="99">
        <f>+'Modulo d''ordine - O''PRESS'!G180</f>
        <v>0</v>
      </c>
      <c r="K65" s="99">
        <f>+'Modulo d''ordine - O''PRESS'!G181</f>
        <v>0</v>
      </c>
      <c r="L65" s="100">
        <f t="shared" si="3"/>
        <v>0</v>
      </c>
      <c r="M65" s="83">
        <f>+'Modulo d''ordine - O''PRESS'!G186</f>
        <v>0</v>
      </c>
      <c r="N65" s="83">
        <f t="shared" si="4"/>
        <v>0</v>
      </c>
      <c r="O65" s="83">
        <f t="shared" si="5"/>
        <v>0</v>
      </c>
    </row>
    <row r="66" spans="2:15" ht="12" customHeight="1" x14ac:dyDescent="0.25">
      <c r="B66" s="95" t="str">
        <f>B65</f>
        <v>UNISEX</v>
      </c>
      <c r="C66" s="96" t="str">
        <f>C65</f>
        <v>COD 03BB</v>
      </c>
      <c r="D66" s="96" t="str">
        <f>+'Modulo d''ordine - O''PRESS'!C178</f>
        <v>SEMPRE ALLEGRI</v>
      </c>
      <c r="E66" s="96" t="str">
        <f>'Modulo d''ordine - O''PRESS'!I186</f>
        <v>BLU</v>
      </c>
      <c r="F66" s="96" t="str">
        <f>'Modulo d''ordine - O''PRESS'!I187</f>
        <v>BIANCA</v>
      </c>
      <c r="G66" s="103">
        <f>+'Modulo d''ordine - O''PRESS'!K177</f>
        <v>0</v>
      </c>
      <c r="H66" s="101">
        <f>+'Modulo d''ordine - O''PRESS'!K178</f>
        <v>0</v>
      </c>
      <c r="I66" s="101">
        <f>+'Modulo d''ordine - O''PRESS'!K179</f>
        <v>0</v>
      </c>
      <c r="J66" s="101">
        <f>+'Modulo d''ordine - O''PRESS'!K180</f>
        <v>0</v>
      </c>
      <c r="K66" s="101">
        <f>+'Modulo d''ordine - O''PRESS'!K181</f>
        <v>0</v>
      </c>
      <c r="L66" s="102">
        <f t="shared" si="3"/>
        <v>0</v>
      </c>
      <c r="M66" s="84">
        <f>+'Modulo d''ordine - O''PRESS'!K186</f>
        <v>0</v>
      </c>
      <c r="N66" s="84">
        <f t="shared" si="4"/>
        <v>0</v>
      </c>
      <c r="O66" s="84">
        <f t="shared" si="5"/>
        <v>0</v>
      </c>
    </row>
    <row r="67" spans="2:15" ht="12" customHeight="1" x14ac:dyDescent="0.25">
      <c r="B67" s="95" t="str">
        <f>B65</f>
        <v>UNISEX</v>
      </c>
      <c r="C67" s="96" t="str">
        <f>C65</f>
        <v>COD 03BB</v>
      </c>
      <c r="D67" s="96" t="str">
        <f>+'Modulo d''ordine - O''PRESS'!C178</f>
        <v>SEMPRE ALLEGRI</v>
      </c>
      <c r="E67" s="96" t="str">
        <f>'Modulo d''ordine - O''PRESS'!M186</f>
        <v>GIALLA</v>
      </c>
      <c r="F67" s="96" t="str">
        <f>'Modulo d''ordine - O''PRESS'!M187</f>
        <v>NERA</v>
      </c>
      <c r="G67" s="103"/>
      <c r="H67" s="101">
        <f>+'Modulo d''ordine - O''PRESS'!O178</f>
        <v>0</v>
      </c>
      <c r="I67" s="101">
        <f>+'Modulo d''ordine - O''PRESS'!O179</f>
        <v>0</v>
      </c>
      <c r="J67" s="101">
        <f>+'Modulo d''ordine - O''PRESS'!O180</f>
        <v>0</v>
      </c>
      <c r="K67" s="101">
        <f>+'Modulo d''ordine - O''PRESS'!O181</f>
        <v>0</v>
      </c>
      <c r="L67" s="102">
        <f t="shared" si="3"/>
        <v>0</v>
      </c>
      <c r="M67" s="84">
        <f>+'Modulo d''ordine - O''PRESS'!O186</f>
        <v>0</v>
      </c>
      <c r="N67" s="84">
        <f t="shared" si="4"/>
        <v>0</v>
      </c>
      <c r="O67" s="84">
        <f t="shared" si="5"/>
        <v>0</v>
      </c>
    </row>
    <row r="68" spans="2:15" ht="12" customHeight="1" x14ac:dyDescent="0.25">
      <c r="B68" s="93" t="str">
        <f>+'Modulo d''ordine - O''PRESS'!A189</f>
        <v>UNISEX</v>
      </c>
      <c r="C68" s="94" t="str">
        <f>+'Modulo d''ordine - O''PRESS'!B194</f>
        <v>COD 01BB</v>
      </c>
      <c r="D68" s="94" t="str">
        <f>+'Modulo d''ordine - O''PRESS'!C190</f>
        <v>BEPPEANNA</v>
      </c>
      <c r="E68" s="94" t="str">
        <f>+'Modulo d''ordine - O''PRESS'!E198</f>
        <v>NERA</v>
      </c>
      <c r="F68" s="94" t="str">
        <f>+'Modulo d''ordine - O''PRESS'!E199</f>
        <v>BIANCA</v>
      </c>
      <c r="G68" s="162">
        <f>+'Modulo d''ordine - O''PRESS'!G189</f>
        <v>0</v>
      </c>
      <c r="H68" s="99">
        <f>+'Modulo d''ordine - O''PRESS'!G190</f>
        <v>0</v>
      </c>
      <c r="I68" s="99">
        <f>+'Modulo d''ordine - O''PRESS'!G191</f>
        <v>0</v>
      </c>
      <c r="J68" s="99">
        <f>+'Modulo d''ordine - O''PRESS'!G192</f>
        <v>0</v>
      </c>
      <c r="K68" s="99">
        <f>+'Modulo d''ordine - O''PRESS'!G193</f>
        <v>0</v>
      </c>
      <c r="L68" s="100">
        <f t="shared" si="3"/>
        <v>0</v>
      </c>
      <c r="M68" s="83">
        <f>+'Modulo d''ordine - O''PRESS'!G198</f>
        <v>0</v>
      </c>
      <c r="N68" s="83">
        <f t="shared" si="4"/>
        <v>0</v>
      </c>
      <c r="O68" s="83">
        <f t="shared" si="5"/>
        <v>0</v>
      </c>
    </row>
    <row r="69" spans="2:15" ht="12" customHeight="1" x14ac:dyDescent="0.25">
      <c r="B69" s="95" t="str">
        <f>B68</f>
        <v>UNISEX</v>
      </c>
      <c r="C69" s="96" t="str">
        <f>C68</f>
        <v>COD 01BB</v>
      </c>
      <c r="D69" s="96" t="str">
        <f>+'Modulo d''ordine - O''PRESS'!C190</f>
        <v>BEPPEANNA</v>
      </c>
      <c r="E69" s="96" t="str">
        <f>'Modulo d''ordine - O''PRESS'!I198</f>
        <v>GRIGIA</v>
      </c>
      <c r="F69" s="96" t="str">
        <f>'Modulo d''ordine - O''PRESS'!I199</f>
        <v>GIALLA</v>
      </c>
      <c r="G69" s="103"/>
      <c r="H69" s="101">
        <f>+'Modulo d''ordine - O''PRESS'!K190</f>
        <v>0</v>
      </c>
      <c r="I69" s="101">
        <f>+'Modulo d''ordine - O''PRESS'!K191</f>
        <v>0</v>
      </c>
      <c r="J69" s="101">
        <f>+'Modulo d''ordine - O''PRESS'!K192</f>
        <v>0</v>
      </c>
      <c r="K69" s="101">
        <f>+'Modulo d''ordine - O''PRESS'!K193</f>
        <v>0</v>
      </c>
      <c r="L69" s="102">
        <f t="shared" si="3"/>
        <v>0</v>
      </c>
      <c r="M69" s="84">
        <f>+'Modulo d''ordine - O''PRESS'!K198</f>
        <v>0</v>
      </c>
      <c r="N69" s="84">
        <f t="shared" si="4"/>
        <v>0</v>
      </c>
      <c r="O69" s="84">
        <f t="shared" si="5"/>
        <v>0</v>
      </c>
    </row>
    <row r="70" spans="2:15" ht="12" customHeight="1" x14ac:dyDescent="0.25">
      <c r="B70" s="95" t="str">
        <f>B68</f>
        <v>UNISEX</v>
      </c>
      <c r="C70" s="96" t="str">
        <f>C68</f>
        <v>COD 01BB</v>
      </c>
      <c r="D70" s="96" t="str">
        <f>+'Modulo d''ordine - O''PRESS'!C190</f>
        <v>BEPPEANNA</v>
      </c>
      <c r="E70" s="96" t="str">
        <f>'Modulo d''ordine - O''PRESS'!M198</f>
        <v>AZZURRA</v>
      </c>
      <c r="F70" s="96" t="str">
        <f>'Modulo d''ordine - O''PRESS'!M199</f>
        <v>NERA</v>
      </c>
      <c r="G70" s="103"/>
      <c r="H70" s="101">
        <f>+'Modulo d''ordine - O''PRESS'!O190</f>
        <v>0</v>
      </c>
      <c r="I70" s="101">
        <f>+'Modulo d''ordine - O''PRESS'!O191</f>
        <v>0</v>
      </c>
      <c r="J70" s="101">
        <f>+'Modulo d''ordine - O''PRESS'!O192</f>
        <v>0</v>
      </c>
      <c r="K70" s="101">
        <f>+'Modulo d''ordine - O''PRESS'!O193</f>
        <v>0</v>
      </c>
      <c r="L70" s="102">
        <f t="shared" si="3"/>
        <v>0</v>
      </c>
      <c r="M70" s="84">
        <f>+'Modulo d''ordine - O''PRESS'!O198</f>
        <v>0</v>
      </c>
      <c r="N70" s="84">
        <f t="shared" si="4"/>
        <v>0</v>
      </c>
      <c r="O70" s="84">
        <f t="shared" si="5"/>
        <v>0</v>
      </c>
    </row>
    <row r="71" spans="2:15" ht="12" customHeight="1" x14ac:dyDescent="0.25">
      <c r="B71" s="93" t="str">
        <f>+'Modulo d''ordine - O''PRESS'!A201</f>
        <v>UNISEX</v>
      </c>
      <c r="C71" s="94" t="str">
        <f>+'Modulo d''ordine - O''PRESS'!B206</f>
        <v>COD 03GU</v>
      </c>
      <c r="D71" s="94" t="str">
        <f>+'Modulo d''ordine - O''PRESS'!C202</f>
        <v>CANZONE DI NOTTE N°2</v>
      </c>
      <c r="E71" s="94" t="str">
        <f>+'Modulo d''ordine - O''PRESS'!E210</f>
        <v>NERA</v>
      </c>
      <c r="F71" s="94" t="str">
        <f>+'Modulo d''ordine - O''PRESS'!E211</f>
        <v>BIANCA</v>
      </c>
      <c r="G71" s="162">
        <f>+'Modulo d''ordine - O''PRESS'!G201</f>
        <v>0</v>
      </c>
      <c r="H71" s="99">
        <f>+'Modulo d''ordine - O''PRESS'!G202</f>
        <v>0</v>
      </c>
      <c r="I71" s="99">
        <f>+'Modulo d''ordine - O''PRESS'!G203</f>
        <v>0</v>
      </c>
      <c r="J71" s="99">
        <f>+'Modulo d''ordine - O''PRESS'!G204</f>
        <v>0</v>
      </c>
      <c r="K71" s="99">
        <f>+'Modulo d''ordine - O''PRESS'!G205</f>
        <v>0</v>
      </c>
      <c r="L71" s="100">
        <f t="shared" si="3"/>
        <v>0</v>
      </c>
      <c r="M71" s="83">
        <f>+'Modulo d''ordine - O''PRESS'!G210</f>
        <v>0</v>
      </c>
      <c r="N71" s="83">
        <f t="shared" si="4"/>
        <v>0</v>
      </c>
      <c r="O71" s="83">
        <f t="shared" si="5"/>
        <v>0</v>
      </c>
    </row>
    <row r="72" spans="2:15" ht="12" customHeight="1" x14ac:dyDescent="0.25">
      <c r="B72" s="95" t="str">
        <f>B71</f>
        <v>UNISEX</v>
      </c>
      <c r="C72" s="96" t="str">
        <f>C71</f>
        <v>COD 03GU</v>
      </c>
      <c r="D72" s="96" t="str">
        <f>+'Modulo d''ordine - O''PRESS'!C202</f>
        <v>CANZONE DI NOTTE N°2</v>
      </c>
      <c r="E72" s="96" t="str">
        <f>'Modulo d''ordine - O''PRESS'!I210</f>
        <v>BIANCA</v>
      </c>
      <c r="F72" s="96" t="str">
        <f>'Modulo d''ordine - O''PRESS'!I211</f>
        <v>NERA</v>
      </c>
      <c r="G72" s="103">
        <f>+'Modulo d''ordine - O''PRESS'!K201</f>
        <v>0</v>
      </c>
      <c r="H72" s="101">
        <f>+'Modulo d''ordine - O''PRESS'!K202</f>
        <v>0</v>
      </c>
      <c r="I72" s="101">
        <f>+'Modulo d''ordine - O''PRESS'!K203</f>
        <v>0</v>
      </c>
      <c r="J72" s="101">
        <f>+'Modulo d''ordine - O''PRESS'!K204</f>
        <v>0</v>
      </c>
      <c r="K72" s="101">
        <f>+'Modulo d''ordine - O''PRESS'!K205</f>
        <v>0</v>
      </c>
      <c r="L72" s="102">
        <f t="shared" si="3"/>
        <v>0</v>
      </c>
      <c r="M72" s="84">
        <f>+'Modulo d''ordine - O''PRESS'!K210</f>
        <v>0</v>
      </c>
      <c r="N72" s="84">
        <f t="shared" si="4"/>
        <v>0</v>
      </c>
      <c r="O72" s="84">
        <f t="shared" si="5"/>
        <v>0</v>
      </c>
    </row>
    <row r="73" spans="2:15" ht="12" customHeight="1" x14ac:dyDescent="0.25">
      <c r="B73" s="95" t="str">
        <f>B71</f>
        <v>UNISEX</v>
      </c>
      <c r="C73" s="96" t="str">
        <f>C71</f>
        <v>COD 03GU</v>
      </c>
      <c r="D73" s="96" t="str">
        <f>+'Modulo d''ordine - O''PRESS'!C202</f>
        <v>CANZONE DI NOTTE N°2</v>
      </c>
      <c r="E73" s="96" t="str">
        <f>'Modulo d''ordine - O''PRESS'!M210</f>
        <v>AZZURRA</v>
      </c>
      <c r="F73" s="96" t="str">
        <f>'Modulo d''ordine - O''PRESS'!M211</f>
        <v>NERA</v>
      </c>
      <c r="G73" s="103"/>
      <c r="H73" s="101">
        <f>+'Modulo d''ordine - O''PRESS'!O202</f>
        <v>0</v>
      </c>
      <c r="I73" s="101">
        <f>+'Modulo d''ordine - O''PRESS'!O203</f>
        <v>0</v>
      </c>
      <c r="J73" s="101">
        <f>+'Modulo d''ordine - O''PRESS'!O204</f>
        <v>0</v>
      </c>
      <c r="K73" s="101">
        <f>+'Modulo d''ordine - O''PRESS'!O205</f>
        <v>0</v>
      </c>
      <c r="L73" s="102">
        <f t="shared" si="3"/>
        <v>0</v>
      </c>
      <c r="M73" s="84">
        <f>+'Modulo d''ordine - O''PRESS'!O210</f>
        <v>0</v>
      </c>
      <c r="N73" s="84">
        <f t="shared" si="4"/>
        <v>0</v>
      </c>
      <c r="O73" s="84">
        <f t="shared" si="5"/>
        <v>0</v>
      </c>
    </row>
    <row r="74" spans="2:15" ht="12" customHeight="1" x14ac:dyDescent="0.25">
      <c r="B74" s="93" t="str">
        <f>+'Modulo d''ordine - O''PRESS'!A213</f>
        <v>UNISEX</v>
      </c>
      <c r="C74" s="94" t="str">
        <f>+'Modulo d''ordine - O''PRESS'!B218</f>
        <v>COD 05RG</v>
      </c>
      <c r="D74" s="94" t="str">
        <f>+'Modulo d''ordine - O''PRESS'!C214</f>
        <v>ESCLUSO IL CANE</v>
      </c>
      <c r="E74" s="94" t="str">
        <f>+'Modulo d''ordine - O''PRESS'!E222</f>
        <v>NERA</v>
      </c>
      <c r="F74" s="94" t="str">
        <f>+'Modulo d''ordine - O''PRESS'!E223</f>
        <v>BIANCA/ROSSA</v>
      </c>
      <c r="G74" s="162">
        <f>+'Modulo d''ordine - O''PRESS'!G213</f>
        <v>0</v>
      </c>
      <c r="H74" s="99">
        <f>+'Modulo d''ordine - O''PRESS'!G214</f>
        <v>0</v>
      </c>
      <c r="I74" s="99">
        <f>+'Modulo d''ordine - O''PRESS'!G215</f>
        <v>0</v>
      </c>
      <c r="J74" s="99">
        <f>+'Modulo d''ordine - O''PRESS'!G216</f>
        <v>0</v>
      </c>
      <c r="K74" s="99">
        <f>+'Modulo d''ordine - O''PRESS'!G217</f>
        <v>0</v>
      </c>
      <c r="L74" s="100">
        <f t="shared" si="3"/>
        <v>0</v>
      </c>
      <c r="M74" s="83">
        <f>+'Modulo d''ordine - O''PRESS'!G222</f>
        <v>0</v>
      </c>
      <c r="N74" s="83">
        <f t="shared" si="4"/>
        <v>0</v>
      </c>
      <c r="O74" s="83">
        <f t="shared" si="5"/>
        <v>0</v>
      </c>
    </row>
    <row r="75" spans="2:15" ht="12" customHeight="1" x14ac:dyDescent="0.25">
      <c r="B75" s="95" t="str">
        <f>B74</f>
        <v>UNISEX</v>
      </c>
      <c r="C75" s="96" t="str">
        <f>C74</f>
        <v>COD 05RG</v>
      </c>
      <c r="D75" s="96" t="str">
        <f>+'Modulo d''ordine - O''PRESS'!C214</f>
        <v>ESCLUSO IL CANE</v>
      </c>
      <c r="E75" s="96" t="str">
        <f>'Modulo d''ordine - O''PRESS'!I222</f>
        <v>GRIGIA</v>
      </c>
      <c r="F75" s="96" t="str">
        <f>'Modulo d''ordine - O''PRESS'!I223</f>
        <v>BIANCA/ROSS</v>
      </c>
      <c r="G75" s="103">
        <f>+'Modulo d''ordine - O''PRESS'!K213</f>
        <v>0</v>
      </c>
      <c r="H75" s="101">
        <f>+'Modulo d''ordine - O''PRESS'!K214</f>
        <v>0</v>
      </c>
      <c r="I75" s="101">
        <f>+'Modulo d''ordine - O''PRESS'!K215</f>
        <v>0</v>
      </c>
      <c r="J75" s="101">
        <f>+'Modulo d''ordine - O''PRESS'!K216</f>
        <v>0</v>
      </c>
      <c r="K75" s="101">
        <f>+'Modulo d''ordine - O''PRESS'!K217</f>
        <v>0</v>
      </c>
      <c r="L75" s="102">
        <f t="shared" si="3"/>
        <v>0</v>
      </c>
      <c r="M75" s="84">
        <f>+'Modulo d''ordine - O''PRESS'!K222</f>
        <v>0</v>
      </c>
      <c r="N75" s="84">
        <f t="shared" si="4"/>
        <v>0</v>
      </c>
      <c r="O75" s="84">
        <f t="shared" si="5"/>
        <v>0</v>
      </c>
    </row>
    <row r="76" spans="2:15" ht="12" customHeight="1" x14ac:dyDescent="0.25">
      <c r="B76" s="95" t="str">
        <f>B74</f>
        <v>UNISEX</v>
      </c>
      <c r="C76" s="96" t="str">
        <f>C74</f>
        <v>COD 05RG</v>
      </c>
      <c r="D76" s="96" t="str">
        <f>+'Modulo d''ordine - O''PRESS'!C214</f>
        <v>ESCLUSO IL CANE</v>
      </c>
      <c r="E76" s="96" t="str">
        <f>'Modulo d''ordine - O''PRESS'!M222</f>
        <v>GIALLA</v>
      </c>
      <c r="F76" s="96" t="str">
        <f>'Modulo d''ordine - O''PRESS'!M223</f>
        <v>NERA/ROSSA</v>
      </c>
      <c r="G76" s="103"/>
      <c r="H76" s="101">
        <f>+'Modulo d''ordine - O''PRESS'!O214</f>
        <v>0</v>
      </c>
      <c r="I76" s="101">
        <f>+'Modulo d''ordine - O''PRESS'!O215</f>
        <v>0</v>
      </c>
      <c r="J76" s="101">
        <f>+'Modulo d''ordine - O''PRESS'!O216</f>
        <v>0</v>
      </c>
      <c r="K76" s="101">
        <f>+'Modulo d''ordine - O''PRESS'!O217</f>
        <v>0</v>
      </c>
      <c r="L76" s="102">
        <f t="shared" si="3"/>
        <v>0</v>
      </c>
      <c r="M76" s="84">
        <f>+'Modulo d''ordine - O''PRESS'!O222</f>
        <v>0</v>
      </c>
      <c r="N76" s="84">
        <f t="shared" si="4"/>
        <v>0</v>
      </c>
      <c r="O76" s="84">
        <f t="shared" si="5"/>
        <v>0</v>
      </c>
    </row>
    <row r="77" spans="2:15" ht="12" customHeight="1" x14ac:dyDescent="0.25">
      <c r="B77" s="93" t="str">
        <f>+'Modulo d''ordine - O''PRESS'!A225</f>
        <v>UNISEX</v>
      </c>
      <c r="C77" s="94" t="str">
        <f>+'Modulo d''ordine - O''PRESS'!B230</f>
        <v>COD 02DA</v>
      </c>
      <c r="D77" s="94" t="str">
        <f>+'Modulo d''ordine - O''PRESS'!C226</f>
        <v>CANZONE DEL MAGGIO</v>
      </c>
      <c r="E77" s="94" t="str">
        <f>+'Modulo d''ordine - O''PRESS'!E234</f>
        <v>ROSSA</v>
      </c>
      <c r="F77" s="94" t="str">
        <f>+'Modulo d''ordine - O''PRESS'!E235</f>
        <v>NERA</v>
      </c>
      <c r="G77" s="162">
        <f>+'Modulo d''ordine - O''PRESS'!G225</f>
        <v>0</v>
      </c>
      <c r="H77" s="99">
        <f>+'Modulo d''ordine - O''PRESS'!G226</f>
        <v>0</v>
      </c>
      <c r="I77" s="99">
        <f>+'Modulo d''ordine - O''PRESS'!G227</f>
        <v>0</v>
      </c>
      <c r="J77" s="99">
        <f>+'Modulo d''ordine - O''PRESS'!G228</f>
        <v>0</v>
      </c>
      <c r="K77" s="99">
        <f>+'Modulo d''ordine - O''PRESS'!G229</f>
        <v>0</v>
      </c>
      <c r="L77" s="100">
        <f t="shared" si="3"/>
        <v>0</v>
      </c>
      <c r="M77" s="83">
        <f>+'Modulo d''ordine - O''PRESS'!G234</f>
        <v>0</v>
      </c>
      <c r="N77" s="83">
        <f t="shared" si="4"/>
        <v>0</v>
      </c>
      <c r="O77" s="83">
        <f t="shared" si="5"/>
        <v>0</v>
      </c>
    </row>
    <row r="78" spans="2:15" ht="12" customHeight="1" x14ac:dyDescent="0.25">
      <c r="B78" s="95" t="str">
        <f>B77</f>
        <v>UNISEX</v>
      </c>
      <c r="C78" s="96" t="str">
        <f>C77</f>
        <v>COD 02DA</v>
      </c>
      <c r="D78" s="96" t="str">
        <f>+'Modulo d''ordine - O''PRESS'!C226</f>
        <v>CANZONE DEL MAGGIO</v>
      </c>
      <c r="E78" s="96" t="str">
        <f>'Modulo d''ordine - O''PRESS'!I234</f>
        <v>NERA</v>
      </c>
      <c r="F78" s="96" t="str">
        <f>'Modulo d''ordine - O''PRESS'!I235</f>
        <v>BIANCA</v>
      </c>
      <c r="G78" s="103">
        <f>+'Modulo d''ordine - O''PRESS'!K225</f>
        <v>0</v>
      </c>
      <c r="H78" s="101">
        <f>+'Modulo d''ordine - O''PRESS'!K226</f>
        <v>0</v>
      </c>
      <c r="I78" s="101">
        <f>+'Modulo d''ordine - O''PRESS'!K227</f>
        <v>0</v>
      </c>
      <c r="J78" s="101">
        <f>+'Modulo d''ordine - O''PRESS'!K228</f>
        <v>0</v>
      </c>
      <c r="K78" s="101">
        <f>+'Modulo d''ordine - O''PRESS'!K229</f>
        <v>0</v>
      </c>
      <c r="L78" s="102">
        <f t="shared" si="3"/>
        <v>0</v>
      </c>
      <c r="M78" s="84">
        <f>+'Modulo d''ordine - O''PRESS'!K234</f>
        <v>0</v>
      </c>
      <c r="N78" s="84">
        <f t="shared" si="4"/>
        <v>0</v>
      </c>
      <c r="O78" s="84">
        <f t="shared" si="5"/>
        <v>0</v>
      </c>
    </row>
    <row r="79" spans="2:15" ht="12" customHeight="1" x14ac:dyDescent="0.25">
      <c r="B79" s="95" t="str">
        <f>B77</f>
        <v>UNISEX</v>
      </c>
      <c r="C79" s="96" t="str">
        <f>C77</f>
        <v>COD 02DA</v>
      </c>
      <c r="D79" s="96" t="str">
        <f>+'Modulo d''ordine - O''PRESS'!C226</f>
        <v>CANZONE DEL MAGGIO</v>
      </c>
      <c r="E79" s="96" t="str">
        <f>'Modulo d''ordine - O''PRESS'!M234</f>
        <v>GIALLA</v>
      </c>
      <c r="F79" s="96" t="str">
        <f>'Modulo d''ordine - O''PRESS'!M235</f>
        <v>NERA</v>
      </c>
      <c r="G79" s="103"/>
      <c r="H79" s="101">
        <f>+'Modulo d''ordine - O''PRESS'!O226</f>
        <v>0</v>
      </c>
      <c r="I79" s="101">
        <f>+'Modulo d''ordine - O''PRESS'!O227</f>
        <v>0</v>
      </c>
      <c r="J79" s="101">
        <f>+'Modulo d''ordine - O''PRESS'!O228</f>
        <v>0</v>
      </c>
      <c r="K79" s="101">
        <f>+'Modulo d''ordine - O''PRESS'!O229</f>
        <v>0</v>
      </c>
      <c r="L79" s="102">
        <f t="shared" si="3"/>
        <v>0</v>
      </c>
      <c r="M79" s="84">
        <f>+'Modulo d''ordine - O''PRESS'!O234</f>
        <v>0</v>
      </c>
      <c r="N79" s="84">
        <f t="shared" si="4"/>
        <v>0</v>
      </c>
      <c r="O79" s="84">
        <f t="shared" si="5"/>
        <v>0</v>
      </c>
    </row>
    <row r="80" spans="2:15" ht="12" customHeight="1" x14ac:dyDescent="0.25">
      <c r="B80" s="93" t="str">
        <f>+'Modulo d''ordine - O''PRESS'!A237</f>
        <v>UNISEX</v>
      </c>
      <c r="C80" s="94" t="str">
        <f>+'Modulo d''ordine - O''PRESS'!B242</f>
        <v>COD 01DAbis</v>
      </c>
      <c r="D80" s="94" t="str">
        <f>+'Modulo d''ordine - O''PRESS'!C238</f>
        <v>SMISURATA PREGHIERA</v>
      </c>
      <c r="E80" s="94" t="str">
        <f>+'Modulo d''ordine - O''PRESS'!E246</f>
        <v>NERA</v>
      </c>
      <c r="F80" s="94" t="str">
        <f>+'Modulo d''ordine - O''PRESS'!E247</f>
        <v>BIANCA</v>
      </c>
      <c r="G80" s="162">
        <f>+'Modulo d''ordine - O''PRESS'!G237</f>
        <v>0</v>
      </c>
      <c r="H80" s="99">
        <f>+'Modulo d''ordine - O''PRESS'!G238</f>
        <v>0</v>
      </c>
      <c r="I80" s="99">
        <f>+'Modulo d''ordine - O''PRESS'!G239</f>
        <v>0</v>
      </c>
      <c r="J80" s="99">
        <f>+'Modulo d''ordine - O''PRESS'!G240</f>
        <v>0</v>
      </c>
      <c r="K80" s="99">
        <f>+'Modulo d''ordine - O''PRESS'!G241</f>
        <v>0</v>
      </c>
      <c r="L80" s="100">
        <f t="shared" si="3"/>
        <v>0</v>
      </c>
      <c r="M80" s="83">
        <f>+'Modulo d''ordine - O''PRESS'!G246</f>
        <v>0</v>
      </c>
      <c r="N80" s="83">
        <f t="shared" si="4"/>
        <v>0</v>
      </c>
      <c r="O80" s="83">
        <f t="shared" si="5"/>
        <v>0</v>
      </c>
    </row>
    <row r="81" spans="1:17" ht="12" customHeight="1" x14ac:dyDescent="0.25">
      <c r="B81" s="95" t="str">
        <f>B80</f>
        <v>UNISEX</v>
      </c>
      <c r="C81" s="96" t="str">
        <f>C80</f>
        <v>COD 01DAbis</v>
      </c>
      <c r="D81" s="96" t="str">
        <f>+'Modulo d''ordine - O''PRESS'!C238</f>
        <v>SMISURATA PREGHIERA</v>
      </c>
      <c r="E81" s="96" t="str">
        <f>'Modulo d''ordine - O''PRESS'!I246</f>
        <v>BLU</v>
      </c>
      <c r="F81" s="96" t="str">
        <f>'Modulo d''ordine - O''PRESS'!I247</f>
        <v>BIANCA</v>
      </c>
      <c r="G81" s="103">
        <f>+'Modulo d''ordine - O''PRESS'!K237</f>
        <v>0</v>
      </c>
      <c r="H81" s="101">
        <f>+'Modulo d''ordine - O''PRESS'!K238</f>
        <v>0</v>
      </c>
      <c r="I81" s="101">
        <f>+'Modulo d''ordine - O''PRESS'!K239</f>
        <v>0</v>
      </c>
      <c r="J81" s="101">
        <f>+'Modulo d''ordine - O''PRESS'!K240</f>
        <v>0</v>
      </c>
      <c r="K81" s="101">
        <f>+'Modulo d''ordine - O''PRESS'!K241</f>
        <v>0</v>
      </c>
      <c r="L81" s="102">
        <f t="shared" si="3"/>
        <v>0</v>
      </c>
      <c r="M81" s="84">
        <f>+'Modulo d''ordine - O''PRESS'!K246</f>
        <v>0</v>
      </c>
      <c r="N81" s="84">
        <f t="shared" si="4"/>
        <v>0</v>
      </c>
      <c r="O81" s="84">
        <f t="shared" si="5"/>
        <v>0</v>
      </c>
    </row>
    <row r="82" spans="1:17" ht="12" customHeight="1" x14ac:dyDescent="0.25">
      <c r="B82" s="95" t="str">
        <f>B80</f>
        <v>UNISEX</v>
      </c>
      <c r="C82" s="96" t="str">
        <f>C80</f>
        <v>COD 01DAbis</v>
      </c>
      <c r="D82" s="96" t="str">
        <f>+'Modulo d''ordine - O''PRESS'!C238</f>
        <v>SMISURATA PREGHIERA</v>
      </c>
      <c r="E82" s="96" t="str">
        <f>'Modulo d''ordine - O''PRESS'!M246</f>
        <v>GIALLA</v>
      </c>
      <c r="F82" s="96" t="str">
        <f>'Modulo d''ordine - O''PRESS'!M247</f>
        <v>NERA</v>
      </c>
      <c r="G82" s="103"/>
      <c r="H82" s="101">
        <f>+'Modulo d''ordine - O''PRESS'!O238</f>
        <v>0</v>
      </c>
      <c r="I82" s="101">
        <f>+'Modulo d''ordine - O''PRESS'!O239</f>
        <v>0</v>
      </c>
      <c r="J82" s="101">
        <f>+'Modulo d''ordine - O''PRESS'!O240</f>
        <v>0</v>
      </c>
      <c r="K82" s="101">
        <f>+'Modulo d''ordine - O''PRESS'!O241</f>
        <v>0</v>
      </c>
      <c r="L82" s="102">
        <f t="shared" si="3"/>
        <v>0</v>
      </c>
      <c r="M82" s="84">
        <f>+'Modulo d''ordine - O''PRESS'!O246</f>
        <v>0</v>
      </c>
      <c r="N82" s="84">
        <f t="shared" si="4"/>
        <v>0</v>
      </c>
      <c r="O82" s="84">
        <f t="shared" si="5"/>
        <v>0</v>
      </c>
    </row>
    <row r="83" spans="1:17" ht="12" customHeight="1" x14ac:dyDescent="0.25">
      <c r="B83" s="93" t="str">
        <f>+'Modulo d''ordine - O''PRESS'!A249</f>
        <v>UNISEX</v>
      </c>
      <c r="C83" s="94" t="str">
        <f>+'Modulo d''ordine - O''PRESS'!B254</f>
        <v>COD 03DA</v>
      </c>
      <c r="D83" s="94" t="str">
        <f>+'Modulo d''ordine - O''PRESS'!C250</f>
        <v>AMICO FRAGILE</v>
      </c>
      <c r="E83" s="94" t="str">
        <f>+'Modulo d''ordine - O''PRESS'!E258</f>
        <v>GRIGIA</v>
      </c>
      <c r="F83" s="94" t="str">
        <f>+'Modulo d''ordine - O''PRESS'!E259</f>
        <v>GIALLA</v>
      </c>
      <c r="G83" s="162">
        <f>+'Modulo d''ordine - O''PRESS'!G249</f>
        <v>0</v>
      </c>
      <c r="H83" s="99">
        <f>+'Modulo d''ordine - O''PRESS'!G250</f>
        <v>0</v>
      </c>
      <c r="I83" s="99">
        <f>+'Modulo d''ordine - O''PRESS'!G251</f>
        <v>0</v>
      </c>
      <c r="J83" s="99">
        <f>+'Modulo d''ordine - O''PRESS'!G252</f>
        <v>0</v>
      </c>
      <c r="K83" s="99">
        <f>+'Modulo d''ordine - O''PRESS'!G253</f>
        <v>0</v>
      </c>
      <c r="L83" s="100">
        <f t="shared" si="3"/>
        <v>0</v>
      </c>
      <c r="M83" s="83">
        <f>+'Modulo d''ordine - O''PRESS'!G258</f>
        <v>0</v>
      </c>
      <c r="N83" s="83">
        <f t="shared" si="4"/>
        <v>0</v>
      </c>
      <c r="O83" s="83">
        <f t="shared" si="5"/>
        <v>0</v>
      </c>
    </row>
    <row r="84" spans="1:17" ht="12" customHeight="1" x14ac:dyDescent="0.25">
      <c r="B84" s="95" t="str">
        <f>B83</f>
        <v>UNISEX</v>
      </c>
      <c r="C84" s="96" t="str">
        <f>C83</f>
        <v>COD 03DA</v>
      </c>
      <c r="D84" s="96" t="str">
        <f>+'Modulo d''ordine - O''PRESS'!C250</f>
        <v>AMICO FRAGILE</v>
      </c>
      <c r="E84" s="96" t="str">
        <f>'Modulo d''ordine - O''PRESS'!I258</f>
        <v>BLU</v>
      </c>
      <c r="F84" s="96" t="str">
        <f>'Modulo d''ordine - O''PRESS'!I259</f>
        <v>BIANCA</v>
      </c>
      <c r="G84" s="103">
        <f>+'Modulo d''ordine - O''PRESS'!K249</f>
        <v>0</v>
      </c>
      <c r="H84" s="101">
        <f>+'Modulo d''ordine - O''PRESS'!K250</f>
        <v>0</v>
      </c>
      <c r="I84" s="101">
        <f>+'Modulo d''ordine - O''PRESS'!K251</f>
        <v>0</v>
      </c>
      <c r="J84" s="101">
        <f>+'Modulo d''ordine - O''PRESS'!K252</f>
        <v>0</v>
      </c>
      <c r="K84" s="101">
        <f>+'Modulo d''ordine - O''PRESS'!K253</f>
        <v>0</v>
      </c>
      <c r="L84" s="102">
        <f t="shared" si="3"/>
        <v>0</v>
      </c>
      <c r="M84" s="84">
        <f>+'Modulo d''ordine - O''PRESS'!K258</f>
        <v>0</v>
      </c>
      <c r="N84" s="84">
        <f t="shared" si="4"/>
        <v>0</v>
      </c>
      <c r="O84" s="84">
        <f t="shared" si="5"/>
        <v>0</v>
      </c>
    </row>
    <row r="85" spans="1:17" ht="12" customHeight="1" x14ac:dyDescent="0.25">
      <c r="B85" s="95" t="str">
        <f>B83</f>
        <v>UNISEX</v>
      </c>
      <c r="C85" s="96" t="str">
        <f>C83</f>
        <v>COD 03DA</v>
      </c>
      <c r="D85" s="96" t="str">
        <f>+'Modulo d''ordine - O''PRESS'!C250</f>
        <v>AMICO FRAGILE</v>
      </c>
      <c r="E85" s="96" t="str">
        <f>'Modulo d''ordine - O''PRESS'!M258</f>
        <v>AZZURRA</v>
      </c>
      <c r="F85" s="96" t="str">
        <f>'Modulo d''ordine - O''PRESS'!M259</f>
        <v>NERA</v>
      </c>
      <c r="G85" s="103"/>
      <c r="H85" s="101">
        <f>+'Modulo d''ordine - O''PRESS'!O250</f>
        <v>0</v>
      </c>
      <c r="I85" s="101">
        <f>+'Modulo d''ordine - O''PRESS'!O251</f>
        <v>0</v>
      </c>
      <c r="J85" s="101">
        <f>+'Modulo d''ordine - O''PRESS'!O252</f>
        <v>0</v>
      </c>
      <c r="K85" s="101">
        <f>+'Modulo d''ordine - O''PRESS'!O253</f>
        <v>0</v>
      </c>
      <c r="L85" s="102">
        <f t="shared" si="3"/>
        <v>0</v>
      </c>
      <c r="M85" s="84">
        <f>+'Modulo d''ordine - O''PRESS'!O258</f>
        <v>0</v>
      </c>
      <c r="N85" s="84">
        <f t="shared" si="4"/>
        <v>0</v>
      </c>
      <c r="O85" s="84">
        <f t="shared" si="5"/>
        <v>0</v>
      </c>
    </row>
    <row r="86" spans="1:17" ht="12" customHeight="1" x14ac:dyDescent="0.25">
      <c r="B86" s="93" t="str">
        <f>+'Modulo d''ordine - O''PRESS'!A261</f>
        <v>UNISEX</v>
      </c>
      <c r="C86" s="94" t="str">
        <f>+'Modulo d''ordine - O''PRESS'!B266</f>
        <v>COD 02DA</v>
      </c>
      <c r="D86" s="94" t="str">
        <f>+'Modulo d''ordine - O''PRESS'!C262</f>
        <v>UN MATTO</v>
      </c>
      <c r="E86" s="94" t="str">
        <f>+'Modulo d''ordine - O''PRESS'!E270</f>
        <v>BIANCA</v>
      </c>
      <c r="F86" s="94" t="str">
        <f>+'Modulo d''ordine - O''PRESS'!E271</f>
        <v>NERA</v>
      </c>
      <c r="G86" s="162">
        <f>+'Modulo d''ordine - O''PRESS'!G261</f>
        <v>0</v>
      </c>
      <c r="H86" s="99">
        <f>+'Modulo d''ordine - O''PRESS'!G262</f>
        <v>0</v>
      </c>
      <c r="I86" s="99">
        <f>+'Modulo d''ordine - O''PRESS'!G263</f>
        <v>0</v>
      </c>
      <c r="J86" s="99">
        <f>+'Modulo d''ordine - O''PRESS'!G264</f>
        <v>0</v>
      </c>
      <c r="K86" s="99">
        <f>+'Modulo d''ordine - O''PRESS'!G265</f>
        <v>0</v>
      </c>
      <c r="L86" s="100">
        <f t="shared" si="3"/>
        <v>0</v>
      </c>
      <c r="M86" s="83">
        <f>+'Modulo d''ordine - O''PRESS'!G270</f>
        <v>0</v>
      </c>
      <c r="N86" s="83">
        <f t="shared" si="4"/>
        <v>0</v>
      </c>
      <c r="O86" s="83">
        <f t="shared" si="5"/>
        <v>0</v>
      </c>
    </row>
    <row r="87" spans="1:17" ht="12" customHeight="1" x14ac:dyDescent="0.25">
      <c r="B87" s="95" t="str">
        <f>B86</f>
        <v>UNISEX</v>
      </c>
      <c r="C87" s="96" t="str">
        <f>C86</f>
        <v>COD 02DA</v>
      </c>
      <c r="D87" s="96" t="str">
        <f>+'Modulo d''ordine - O''PRESS'!C262</f>
        <v>UN MATTO</v>
      </c>
      <c r="E87" s="96" t="str">
        <f>'Modulo d''ordine - O''PRESS'!I270</f>
        <v>BLU</v>
      </c>
      <c r="F87" s="96" t="str">
        <f>'Modulo d''ordine - O''PRESS'!I271</f>
        <v>BIANCA</v>
      </c>
      <c r="G87" s="103">
        <f>+'Modulo d''ordine - O''PRESS'!K261</f>
        <v>0</v>
      </c>
      <c r="H87" s="101">
        <f>+'Modulo d''ordine - O''PRESS'!K262</f>
        <v>0</v>
      </c>
      <c r="I87" s="101">
        <f>+'Modulo d''ordine - O''PRESS'!K263</f>
        <v>0</v>
      </c>
      <c r="J87" s="101">
        <f>+'Modulo d''ordine - O''PRESS'!K264</f>
        <v>0</v>
      </c>
      <c r="K87" s="101">
        <f>+'Modulo d''ordine - O''PRESS'!K265</f>
        <v>0</v>
      </c>
      <c r="L87" s="102">
        <f t="shared" si="3"/>
        <v>0</v>
      </c>
      <c r="M87" s="84">
        <f>+'Modulo d''ordine - O''PRESS'!K270</f>
        <v>0</v>
      </c>
      <c r="N87" s="84">
        <f t="shared" si="4"/>
        <v>0</v>
      </c>
      <c r="O87" s="84">
        <f t="shared" si="5"/>
        <v>0</v>
      </c>
    </row>
    <row r="88" spans="1:17" ht="12" customHeight="1" x14ac:dyDescent="0.25">
      <c r="B88" s="95" t="str">
        <f>B86</f>
        <v>UNISEX</v>
      </c>
      <c r="C88" s="96" t="str">
        <f>C86</f>
        <v>COD 02DA</v>
      </c>
      <c r="D88" s="96" t="str">
        <f>+'Modulo d''ordine - O''PRESS'!C262</f>
        <v>UN MATTO</v>
      </c>
      <c r="E88" s="96" t="str">
        <f>'Modulo d''ordine - O''PRESS'!M270</f>
        <v>AZZURRA</v>
      </c>
      <c r="F88" s="96" t="str">
        <f>'Modulo d''ordine - O''PRESS'!M271</f>
        <v>NERA</v>
      </c>
      <c r="G88" s="103"/>
      <c r="H88" s="101">
        <f>+'Modulo d''ordine - O''PRESS'!O262</f>
        <v>0</v>
      </c>
      <c r="I88" s="101">
        <f>+'Modulo d''ordine - O''PRESS'!O263</f>
        <v>0</v>
      </c>
      <c r="J88" s="101">
        <f>+'Modulo d''ordine - O''PRESS'!O264</f>
        <v>0</v>
      </c>
      <c r="K88" s="101">
        <f>+'Modulo d''ordine - O''PRESS'!O265</f>
        <v>0</v>
      </c>
      <c r="L88" s="102">
        <f t="shared" si="3"/>
        <v>0</v>
      </c>
      <c r="M88" s="84">
        <f>+'Modulo d''ordine - O''PRESS'!O270</f>
        <v>0</v>
      </c>
      <c r="N88" s="84">
        <f t="shared" si="4"/>
        <v>0</v>
      </c>
      <c r="O88" s="84">
        <f t="shared" si="5"/>
        <v>0</v>
      </c>
    </row>
    <row r="89" spans="1:17" ht="12" customHeight="1" x14ac:dyDescent="0.25">
      <c r="B89" s="93" t="str">
        <f>+'Modulo d''ordine - O''PRESS'!A273</f>
        <v>UNISEX</v>
      </c>
      <c r="C89" s="94" t="str">
        <f>+'Modulo d''ordine - O''PRESS'!B278</f>
        <v>COD 07DA</v>
      </c>
      <c r="D89" s="94" t="str">
        <f>+'Modulo d''ordine - O''PRESS'!C274</f>
        <v>VIA DEL CAMPO</v>
      </c>
      <c r="E89" s="94" t="str">
        <f>+'Modulo d''ordine - O''PRESS'!E282</f>
        <v>NERA</v>
      </c>
      <c r="F89" s="94" t="str">
        <f>+'Modulo d''ordine - O''PRESS'!E283</f>
        <v>BIANCA</v>
      </c>
      <c r="G89" s="162">
        <f>+'Modulo d''ordine - O''PRESS'!G273</f>
        <v>0</v>
      </c>
      <c r="H89" s="99">
        <f>+'Modulo d''ordine - O''PRESS'!G274</f>
        <v>0</v>
      </c>
      <c r="I89" s="99">
        <f>+'Modulo d''ordine - O''PRESS'!G275</f>
        <v>0</v>
      </c>
      <c r="J89" s="99">
        <f>+'Modulo d''ordine - O''PRESS'!G276</f>
        <v>0</v>
      </c>
      <c r="K89" s="99">
        <f>+'Modulo d''ordine - O''PRESS'!G277</f>
        <v>0</v>
      </c>
      <c r="L89" s="100">
        <f t="shared" si="3"/>
        <v>0</v>
      </c>
      <c r="M89" s="83">
        <f>+'Modulo d''ordine - O''PRESS'!G282</f>
        <v>0</v>
      </c>
      <c r="N89" s="83">
        <f t="shared" si="4"/>
        <v>0</v>
      </c>
      <c r="O89" s="83">
        <f t="shared" si="5"/>
        <v>0</v>
      </c>
    </row>
    <row r="90" spans="1:17" ht="12" customHeight="1" x14ac:dyDescent="0.25">
      <c r="B90" s="95" t="str">
        <f>B89</f>
        <v>UNISEX</v>
      </c>
      <c r="C90" s="96" t="str">
        <f>C89</f>
        <v>COD 07DA</v>
      </c>
      <c r="D90" s="96" t="str">
        <f>+'Modulo d''ordine - O''PRESS'!C274</f>
        <v>VIA DEL CAMPO</v>
      </c>
      <c r="E90" s="96" t="str">
        <f>'Modulo d''ordine - O''PRESS'!I282</f>
        <v>BLU</v>
      </c>
      <c r="F90" s="96" t="str">
        <f>'Modulo d''ordine - O''PRESS'!I283</f>
        <v>BIANCA</v>
      </c>
      <c r="G90" s="103">
        <f>+'Modulo d''ordine - O''PRESS'!K273</f>
        <v>0</v>
      </c>
      <c r="H90" s="101">
        <f>+'Modulo d''ordine - O''PRESS'!K274</f>
        <v>0</v>
      </c>
      <c r="I90" s="101">
        <f>+'Modulo d''ordine - O''PRESS'!K275</f>
        <v>0</v>
      </c>
      <c r="J90" s="101">
        <f>+'Modulo d''ordine - O''PRESS'!K276</f>
        <v>0</v>
      </c>
      <c r="K90" s="101">
        <f>+'Modulo d''ordine - O''PRESS'!K277</f>
        <v>0</v>
      </c>
      <c r="L90" s="102">
        <f t="shared" ref="L90:L91" si="6">SUM(G90:K90)</f>
        <v>0</v>
      </c>
      <c r="M90" s="84">
        <f>+'Modulo d''ordine - O''PRESS'!K282</f>
        <v>0</v>
      </c>
      <c r="N90" s="84">
        <f t="shared" ref="N90:N91" si="7">(M90*1.22)-M90</f>
        <v>0</v>
      </c>
      <c r="O90" s="84">
        <f t="shared" ref="O90:O91" si="8">M90+N90</f>
        <v>0</v>
      </c>
    </row>
    <row r="91" spans="1:17" ht="12" customHeight="1" thickBot="1" x14ac:dyDescent="0.3">
      <c r="B91" s="95" t="str">
        <f>B89</f>
        <v>UNISEX</v>
      </c>
      <c r="C91" s="96" t="str">
        <f>C89</f>
        <v>COD 07DA</v>
      </c>
      <c r="D91" s="96" t="str">
        <f>+'Modulo d''ordine - O''PRESS'!C274</f>
        <v>VIA DEL CAMPO</v>
      </c>
      <c r="E91" s="96" t="str">
        <f>'Modulo d''ordine - O''PRESS'!M282</f>
        <v>AZZURRA</v>
      </c>
      <c r="F91" s="96" t="str">
        <f>'Modulo d''ordine - O''PRESS'!M283</f>
        <v>NERA</v>
      </c>
      <c r="G91" s="103"/>
      <c r="H91" s="101">
        <f>+'Modulo d''ordine - O''PRESS'!O274</f>
        <v>0</v>
      </c>
      <c r="I91" s="101">
        <f>+'Modulo d''ordine - O''PRESS'!O275</f>
        <v>0</v>
      </c>
      <c r="J91" s="101">
        <f>+'Modulo d''ordine - O''PRESS'!O276</f>
        <v>0</v>
      </c>
      <c r="K91" s="101">
        <f>+'Modulo d''ordine - O''PRESS'!O277</f>
        <v>0</v>
      </c>
      <c r="L91" s="102">
        <f t="shared" si="6"/>
        <v>0</v>
      </c>
      <c r="M91" s="84">
        <f>+'Modulo d''ordine - O''PRESS'!O282</f>
        <v>0</v>
      </c>
      <c r="N91" s="84">
        <f t="shared" si="7"/>
        <v>0</v>
      </c>
      <c r="O91" s="84">
        <f t="shared" si="8"/>
        <v>0</v>
      </c>
    </row>
    <row r="92" spans="1:17" s="49" customFormat="1" ht="24.95" hidden="1" customHeight="1" thickBot="1" x14ac:dyDescent="0.3">
      <c r="A92" s="66"/>
      <c r="B92" s="143" t="s">
        <v>40</v>
      </c>
      <c r="C92" s="144" t="s">
        <v>41</v>
      </c>
      <c r="D92" s="144" t="s">
        <v>42</v>
      </c>
      <c r="E92" s="144" t="s">
        <v>43</v>
      </c>
      <c r="F92" s="144" t="s">
        <v>44</v>
      </c>
      <c r="G92" s="145" t="s">
        <v>0</v>
      </c>
      <c r="H92" s="145" t="s">
        <v>1</v>
      </c>
      <c r="I92" s="145" t="s">
        <v>2</v>
      </c>
      <c r="J92" s="145" t="s">
        <v>3</v>
      </c>
      <c r="K92" s="145" t="s">
        <v>4</v>
      </c>
      <c r="L92" s="146" t="s">
        <v>99</v>
      </c>
      <c r="M92" s="144" t="s">
        <v>93</v>
      </c>
      <c r="N92" s="144" t="s">
        <v>94</v>
      </c>
      <c r="O92" s="147" t="s">
        <v>96</v>
      </c>
      <c r="P92" s="66"/>
      <c r="Q92" s="48"/>
    </row>
    <row r="93" spans="1:17" ht="12" hidden="1" customHeight="1" x14ac:dyDescent="0.25">
      <c r="B93" s="93">
        <f>+'Modulo d''ordine - O''PRESS'!A285</f>
        <v>0</v>
      </c>
      <c r="C93" s="94">
        <f>+'Modulo d''ordine - O''PRESS'!B290</f>
        <v>0</v>
      </c>
      <c r="D93" s="94">
        <f>+'Modulo d''ordine - O''PRESS'!C286</f>
        <v>0</v>
      </c>
      <c r="E93" s="94">
        <f>+'Modulo d''ordine - O''PRESS'!E294</f>
        <v>0</v>
      </c>
      <c r="F93" s="94">
        <f>+'Modulo d''ordine - O''PRESS'!E295</f>
        <v>0</v>
      </c>
      <c r="G93" s="162">
        <f>+'Modulo d''ordine - O''PRESS'!G285</f>
        <v>0</v>
      </c>
      <c r="H93" s="162">
        <f>+'Modulo d''ordine - O''PRESS'!G286</f>
        <v>0</v>
      </c>
      <c r="I93" s="99">
        <f>+'Modulo d''ordine - O''PRESS'!G287</f>
        <v>0</v>
      </c>
      <c r="J93" s="99">
        <f>+'Modulo d''ordine - O''PRESS'!G288</f>
        <v>0</v>
      </c>
      <c r="K93" s="162">
        <f>+'Modulo d''ordine - O''PRESS'!G289</f>
        <v>0</v>
      </c>
      <c r="L93" s="100">
        <f t="shared" ref="L93:L106" si="9">SUM(G93:K93)</f>
        <v>0</v>
      </c>
      <c r="M93" s="83">
        <f>+'Modulo d''ordine - O''PRESS'!G294</f>
        <v>0</v>
      </c>
      <c r="N93" s="83">
        <f t="shared" ref="N93:N106" si="10">(M93*1.22)-M93</f>
        <v>0</v>
      </c>
      <c r="O93" s="83">
        <f t="shared" ref="O93:O106" si="11">M93+N93</f>
        <v>0</v>
      </c>
    </row>
    <row r="94" spans="1:17" ht="12" hidden="1" customHeight="1" x14ac:dyDescent="0.25">
      <c r="B94" s="95">
        <f>B93</f>
        <v>0</v>
      </c>
      <c r="C94" s="96">
        <f>C93</f>
        <v>0</v>
      </c>
      <c r="D94" s="96">
        <f>+'Modulo d''ordine - O''PRESS'!C286</f>
        <v>0</v>
      </c>
      <c r="E94" s="96">
        <f>'Modulo d''ordine - O''PRESS'!I294</f>
        <v>0</v>
      </c>
      <c r="F94" s="96">
        <f>'Modulo d''ordine - O''PRESS'!I295</f>
        <v>0</v>
      </c>
      <c r="G94" s="103">
        <f>+'Modulo d''ordine - O''PRESS'!K285</f>
        <v>0</v>
      </c>
      <c r="H94" s="101">
        <f>+'Modulo d''ordine - O''PRESS'!K286</f>
        <v>0</v>
      </c>
      <c r="I94" s="101">
        <f>+'Modulo d''ordine - O''PRESS'!K287</f>
        <v>0</v>
      </c>
      <c r="J94" s="101">
        <f>+'Modulo d''ordine - O''PRESS'!K288</f>
        <v>0</v>
      </c>
      <c r="K94" s="101">
        <f>+'Modulo d''ordine - O''PRESS'!K289</f>
        <v>0</v>
      </c>
      <c r="L94" s="102">
        <f t="shared" si="9"/>
        <v>0</v>
      </c>
      <c r="M94" s="84">
        <f>+'Modulo d''ordine - O''PRESS'!K294</f>
        <v>0</v>
      </c>
      <c r="N94" s="84">
        <f t="shared" si="10"/>
        <v>0</v>
      </c>
      <c r="O94" s="84">
        <f t="shared" si="11"/>
        <v>0</v>
      </c>
    </row>
    <row r="95" spans="1:17" ht="12" hidden="1" customHeight="1" x14ac:dyDescent="0.25">
      <c r="B95" s="93">
        <f>+'Modulo d''ordine - O''PRESS'!A297</f>
        <v>0</v>
      </c>
      <c r="C95" s="94">
        <f>+'Modulo d''ordine - O''PRESS'!B302</f>
        <v>0</v>
      </c>
      <c r="D95" s="94">
        <f>+'Modulo d''ordine - O''PRESS'!C298</f>
        <v>0</v>
      </c>
      <c r="E95" s="94">
        <f>+'Modulo d''ordine - O''PRESS'!E306</f>
        <v>0</v>
      </c>
      <c r="F95" s="94">
        <f>+'Modulo d''ordine - O''PRESS'!E307</f>
        <v>0</v>
      </c>
      <c r="G95" s="162">
        <f>+'Modulo d''ordine - O''PRESS'!G297</f>
        <v>0</v>
      </c>
      <c r="H95" s="162">
        <f>+'Modulo d''ordine - O''PRESS'!G298</f>
        <v>0</v>
      </c>
      <c r="I95" s="99">
        <f>+'Modulo d''ordine - O''PRESS'!G299</f>
        <v>0</v>
      </c>
      <c r="J95" s="99">
        <f>+'Modulo d''ordine - O''PRESS'!G300</f>
        <v>0</v>
      </c>
      <c r="K95" s="162">
        <f>+'Modulo d''ordine - O''PRESS'!G301</f>
        <v>0</v>
      </c>
      <c r="L95" s="100">
        <f t="shared" si="9"/>
        <v>0</v>
      </c>
      <c r="M95" s="83">
        <f>+'Modulo d''ordine - O''PRESS'!G306</f>
        <v>0</v>
      </c>
      <c r="N95" s="83">
        <f t="shared" si="10"/>
        <v>0</v>
      </c>
      <c r="O95" s="83">
        <f t="shared" si="11"/>
        <v>0</v>
      </c>
    </row>
    <row r="96" spans="1:17" ht="12" hidden="1" customHeight="1" x14ac:dyDescent="0.25">
      <c r="B96" s="95">
        <f>B95</f>
        <v>0</v>
      </c>
      <c r="C96" s="96">
        <f>C95</f>
        <v>0</v>
      </c>
      <c r="D96" s="96">
        <f>+'Modulo d''ordine - O''PRESS'!C298</f>
        <v>0</v>
      </c>
      <c r="E96" s="96">
        <f>'Modulo d''ordine - O''PRESS'!I306</f>
        <v>0</v>
      </c>
      <c r="F96" s="96">
        <f>'Modulo d''ordine - O''PRESS'!I307</f>
        <v>0</v>
      </c>
      <c r="G96" s="103">
        <f>+'Modulo d''ordine - O''PRESS'!K297</f>
        <v>0</v>
      </c>
      <c r="H96" s="101">
        <f>+'Modulo d''ordine - O''PRESS'!K298</f>
        <v>0</v>
      </c>
      <c r="I96" s="101">
        <f>+'Modulo d''ordine - O''PRESS'!K299</f>
        <v>0</v>
      </c>
      <c r="J96" s="101">
        <f>+'Modulo d''ordine - O''PRESS'!K300</f>
        <v>0</v>
      </c>
      <c r="K96" s="101">
        <f>+'Modulo d''ordine - O''PRESS'!K301</f>
        <v>0</v>
      </c>
      <c r="L96" s="102">
        <f t="shared" si="9"/>
        <v>0</v>
      </c>
      <c r="M96" s="84">
        <f>+'Modulo d''ordine - O''PRESS'!K306</f>
        <v>0</v>
      </c>
      <c r="N96" s="84">
        <f t="shared" si="10"/>
        <v>0</v>
      </c>
      <c r="O96" s="84">
        <f t="shared" si="11"/>
        <v>0</v>
      </c>
    </row>
    <row r="97" spans="1:17" ht="12" hidden="1" customHeight="1" x14ac:dyDescent="0.25">
      <c r="B97" s="93">
        <f>+'Modulo d''ordine - O''PRESS'!A309</f>
        <v>0</v>
      </c>
      <c r="C97" s="94">
        <f>+'Modulo d''ordine - O''PRESS'!B314</f>
        <v>0</v>
      </c>
      <c r="D97" s="94">
        <f>+'Modulo d''ordine - O''PRESS'!C310</f>
        <v>0</v>
      </c>
      <c r="E97" s="94">
        <f>+'Modulo d''ordine - O''PRESS'!E318</f>
        <v>0</v>
      </c>
      <c r="F97" s="94">
        <f>+'Modulo d''ordine - O''PRESS'!E319</f>
        <v>0</v>
      </c>
      <c r="G97" s="162">
        <f>+'Modulo d''ordine - O''PRESS'!G309</f>
        <v>0</v>
      </c>
      <c r="H97" s="162">
        <f>+'Modulo d''ordine - O''PRESS'!G300</f>
        <v>0</v>
      </c>
      <c r="I97" s="99">
        <f>+'Modulo d''ordine - O''PRESS'!G311</f>
        <v>0</v>
      </c>
      <c r="J97" s="99">
        <f>+'Modulo d''ordine - O''PRESS'!G312</f>
        <v>0</v>
      </c>
      <c r="K97" s="162">
        <f>+'Modulo d''ordine - O''PRESS'!J300</f>
        <v>0</v>
      </c>
      <c r="L97" s="100">
        <f t="shared" si="9"/>
        <v>0</v>
      </c>
      <c r="M97" s="83">
        <f>+'Modulo d''ordine - O''PRESS'!G318</f>
        <v>0</v>
      </c>
      <c r="N97" s="83">
        <f t="shared" si="10"/>
        <v>0</v>
      </c>
      <c r="O97" s="83">
        <f t="shared" si="11"/>
        <v>0</v>
      </c>
    </row>
    <row r="98" spans="1:17" ht="12" hidden="1" customHeight="1" x14ac:dyDescent="0.25">
      <c r="B98" s="95">
        <f>B97</f>
        <v>0</v>
      </c>
      <c r="C98" s="96">
        <f>C97</f>
        <v>0</v>
      </c>
      <c r="D98" s="96">
        <f>+'Modulo d''ordine - O''PRESS'!C310</f>
        <v>0</v>
      </c>
      <c r="E98" s="96">
        <f>'Modulo d''ordine - O''PRESS'!I318</f>
        <v>0</v>
      </c>
      <c r="F98" s="96">
        <f>'Modulo d''ordine - O''PRESS'!I319</f>
        <v>0</v>
      </c>
      <c r="G98" s="103">
        <f>+'Modulo d''ordine - O''PRESS'!K309</f>
        <v>0</v>
      </c>
      <c r="H98" s="101">
        <f>+'Modulo d''ordine - O''PRESS'!K310</f>
        <v>0</v>
      </c>
      <c r="I98" s="101">
        <f>+'Modulo d''ordine - O''PRESS'!K311</f>
        <v>0</v>
      </c>
      <c r="J98" s="101">
        <f>+'Modulo d''ordine - O''PRESS'!K312</f>
        <v>0</v>
      </c>
      <c r="K98" s="101">
        <f>+'Modulo d''ordine - O''PRESS'!K313</f>
        <v>0</v>
      </c>
      <c r="L98" s="102">
        <f t="shared" si="9"/>
        <v>0</v>
      </c>
      <c r="M98" s="84">
        <f>+'Modulo d''ordine - O''PRESS'!K318</f>
        <v>0</v>
      </c>
      <c r="N98" s="84">
        <f t="shared" si="10"/>
        <v>0</v>
      </c>
      <c r="O98" s="84">
        <f t="shared" si="11"/>
        <v>0</v>
      </c>
    </row>
    <row r="99" spans="1:17" ht="12" hidden="1" customHeight="1" x14ac:dyDescent="0.25">
      <c r="B99" s="93">
        <f>+'Modulo d''ordine - O''PRESS'!A321</f>
        <v>0</v>
      </c>
      <c r="C99" s="94">
        <f>+'Modulo d''ordine - O''PRESS'!B326</f>
        <v>0</v>
      </c>
      <c r="D99" s="94">
        <f>+'Modulo d''ordine - O''PRESS'!C322</f>
        <v>0</v>
      </c>
      <c r="E99" s="94">
        <f>+'Modulo d''ordine - O''PRESS'!E330</f>
        <v>0</v>
      </c>
      <c r="F99" s="94">
        <f>+'Modulo d''ordine - O''PRESS'!E331</f>
        <v>0</v>
      </c>
      <c r="G99" s="162">
        <f>+'Modulo d''ordine - O''PRESS'!G321</f>
        <v>0</v>
      </c>
      <c r="H99" s="99">
        <f>+'Modulo d''ordine - O''PRESS'!G322</f>
        <v>0</v>
      </c>
      <c r="I99" s="99">
        <f>+'Modulo d''ordine - O''PRESS'!G323</f>
        <v>0</v>
      </c>
      <c r="J99" s="99">
        <f>+'Modulo d''ordine - O''PRESS'!G324</f>
        <v>0</v>
      </c>
      <c r="K99" s="99">
        <f>+'Modulo d''ordine - O''PRESS'!G325</f>
        <v>0</v>
      </c>
      <c r="L99" s="100">
        <f t="shared" si="9"/>
        <v>0</v>
      </c>
      <c r="M99" s="83">
        <f>+'Modulo d''ordine - O''PRESS'!G330</f>
        <v>0</v>
      </c>
      <c r="N99" s="83">
        <f t="shared" si="10"/>
        <v>0</v>
      </c>
      <c r="O99" s="83">
        <f t="shared" si="11"/>
        <v>0</v>
      </c>
    </row>
    <row r="100" spans="1:17" ht="12" hidden="1" customHeight="1" x14ac:dyDescent="0.25">
      <c r="B100" s="95">
        <f>B99</f>
        <v>0</v>
      </c>
      <c r="C100" s="96">
        <f>C99</f>
        <v>0</v>
      </c>
      <c r="D100" s="96">
        <f>+'Modulo d''ordine - O''PRESS'!C322</f>
        <v>0</v>
      </c>
      <c r="E100" s="96">
        <f>'Modulo d''ordine - O''PRESS'!I330</f>
        <v>0</v>
      </c>
      <c r="F100" s="96">
        <f>'Modulo d''ordine - O''PRESS'!I331</f>
        <v>0</v>
      </c>
      <c r="G100" s="103">
        <f>+'Modulo d''ordine - O''PRESS'!K321</f>
        <v>0</v>
      </c>
      <c r="H100" s="101">
        <f>+'Modulo d''ordine - O''PRESS'!K322</f>
        <v>0</v>
      </c>
      <c r="I100" s="101">
        <f>+'Modulo d''ordine - O''PRESS'!K323</f>
        <v>0</v>
      </c>
      <c r="J100" s="101">
        <f>+'Modulo d''ordine - O''PRESS'!K324</f>
        <v>0</v>
      </c>
      <c r="K100" s="101">
        <f>+'Modulo d''ordine - O''PRESS'!K325</f>
        <v>0</v>
      </c>
      <c r="L100" s="102">
        <f t="shared" si="9"/>
        <v>0</v>
      </c>
      <c r="M100" s="84">
        <f>+'Modulo d''ordine - O''PRESS'!K330</f>
        <v>0</v>
      </c>
      <c r="N100" s="84">
        <f t="shared" si="10"/>
        <v>0</v>
      </c>
      <c r="O100" s="84">
        <f t="shared" si="11"/>
        <v>0</v>
      </c>
    </row>
    <row r="101" spans="1:17" ht="12" hidden="1" customHeight="1" x14ac:dyDescent="0.25">
      <c r="B101" s="93">
        <f>+'Modulo d''ordine - O''PRESS'!A333</f>
        <v>0</v>
      </c>
      <c r="C101" s="94">
        <f>+'Modulo d''ordine - O''PRESS'!B338</f>
        <v>0</v>
      </c>
      <c r="D101" s="94">
        <f>+'Modulo d''ordine - O''PRESS'!C334</f>
        <v>0</v>
      </c>
      <c r="E101" s="94">
        <f>+'Modulo d''ordine - O''PRESS'!E342</f>
        <v>0</v>
      </c>
      <c r="F101" s="94">
        <f>+'Modulo d''ordine - O''PRESS'!E343</f>
        <v>0</v>
      </c>
      <c r="G101" s="162">
        <f>+'Modulo d''ordine - O''PRESS'!G333</f>
        <v>0</v>
      </c>
      <c r="H101" s="162">
        <f>+'Modulo d''ordine - O''PRESS'!G304</f>
        <v>0</v>
      </c>
      <c r="I101" s="99">
        <f>+'Modulo d''ordine - O''PRESS'!G335</f>
        <v>0</v>
      </c>
      <c r="J101" s="99">
        <f>+'Modulo d''ordine - O''PRESS'!G336</f>
        <v>0</v>
      </c>
      <c r="K101" s="162">
        <f>+'Modulo d''ordine - O''PRESS'!J304</f>
        <v>0</v>
      </c>
      <c r="L101" s="100">
        <f t="shared" si="9"/>
        <v>0</v>
      </c>
      <c r="M101" s="83">
        <f>+'Modulo d''ordine - O''PRESS'!G342</f>
        <v>0</v>
      </c>
      <c r="N101" s="83">
        <f t="shared" si="10"/>
        <v>0</v>
      </c>
      <c r="O101" s="83">
        <f t="shared" si="11"/>
        <v>0</v>
      </c>
    </row>
    <row r="102" spans="1:17" ht="12" hidden="1" customHeight="1" x14ac:dyDescent="0.25">
      <c r="B102" s="95">
        <f>B101</f>
        <v>0</v>
      </c>
      <c r="C102" s="96">
        <f>C101</f>
        <v>0</v>
      </c>
      <c r="D102" s="96">
        <f>+'Modulo d''ordine - O''PRESS'!C334</f>
        <v>0</v>
      </c>
      <c r="E102" s="96">
        <f>'Modulo d''ordine - O''PRESS'!I342</f>
        <v>0</v>
      </c>
      <c r="F102" s="96">
        <f>'Modulo d''ordine - O''PRESS'!I343</f>
        <v>0</v>
      </c>
      <c r="G102" s="103">
        <f>+'Modulo d''ordine - O''PRESS'!K333</f>
        <v>0</v>
      </c>
      <c r="H102" s="101">
        <f>+'Modulo d''ordine - O''PRESS'!K334</f>
        <v>0</v>
      </c>
      <c r="I102" s="101">
        <f>+'Modulo d''ordine - O''PRESS'!K335</f>
        <v>0</v>
      </c>
      <c r="J102" s="101">
        <f>+'Modulo d''ordine - O''PRESS'!K336</f>
        <v>0</v>
      </c>
      <c r="K102" s="101">
        <f>+'Modulo d''ordine - O''PRESS'!K337</f>
        <v>0</v>
      </c>
      <c r="L102" s="102">
        <f t="shared" si="9"/>
        <v>0</v>
      </c>
      <c r="M102" s="84">
        <f>+'Modulo d''ordine - O''PRESS'!K342</f>
        <v>0</v>
      </c>
      <c r="N102" s="84">
        <f t="shared" si="10"/>
        <v>0</v>
      </c>
      <c r="O102" s="84">
        <f t="shared" si="11"/>
        <v>0</v>
      </c>
    </row>
    <row r="103" spans="1:17" ht="12" hidden="1" customHeight="1" x14ac:dyDescent="0.25">
      <c r="B103" s="93">
        <f>+'Modulo d''ordine - O''PRESS'!A345</f>
        <v>0</v>
      </c>
      <c r="C103" s="94">
        <f>+'Modulo d''ordine - O''PRESS'!B350</f>
        <v>0</v>
      </c>
      <c r="D103" s="94">
        <f>+'Modulo d''ordine - O''PRESS'!C346</f>
        <v>0</v>
      </c>
      <c r="E103" s="94">
        <f>+'Modulo d''ordine - O''PRESS'!E354</f>
        <v>0</v>
      </c>
      <c r="F103" s="94">
        <f>+'Modulo d''ordine - O''PRESS'!E355</f>
        <v>0</v>
      </c>
      <c r="G103" s="162">
        <f>+'Modulo d''ordine - O''PRESS'!G345</f>
        <v>0</v>
      </c>
      <c r="H103" s="162">
        <f>+'Modulo d''ordine - O''PRESS'!G306</f>
        <v>0</v>
      </c>
      <c r="I103" s="99">
        <f>+'Modulo d''ordine - O''PRESS'!G347</f>
        <v>0</v>
      </c>
      <c r="J103" s="99">
        <f>+'Modulo d''ordine - O''PRESS'!G348</f>
        <v>0</v>
      </c>
      <c r="K103" s="162">
        <f>+'Modulo d''ordine - O''PRESS'!J306</f>
        <v>0</v>
      </c>
      <c r="L103" s="100">
        <f t="shared" si="9"/>
        <v>0</v>
      </c>
      <c r="M103" s="83">
        <f>+'Modulo d''ordine - O''PRESS'!G354</f>
        <v>0</v>
      </c>
      <c r="N103" s="83">
        <f t="shared" si="10"/>
        <v>0</v>
      </c>
      <c r="O103" s="83">
        <f t="shared" si="11"/>
        <v>0</v>
      </c>
    </row>
    <row r="104" spans="1:17" ht="12" hidden="1" customHeight="1" x14ac:dyDescent="0.25">
      <c r="B104" s="95">
        <f>B103</f>
        <v>0</v>
      </c>
      <c r="C104" s="96">
        <f>C103</f>
        <v>0</v>
      </c>
      <c r="D104" s="96">
        <f>+'Modulo d''ordine - O''PRESS'!C346</f>
        <v>0</v>
      </c>
      <c r="E104" s="96">
        <f>'Modulo d''ordine - O''PRESS'!I354</f>
        <v>0</v>
      </c>
      <c r="F104" s="96">
        <f>'Modulo d''ordine - O''PRESS'!I355</f>
        <v>0</v>
      </c>
      <c r="G104" s="103">
        <f>+'Modulo d''ordine - O''PRESS'!K345</f>
        <v>0</v>
      </c>
      <c r="H104" s="101">
        <f>+'Modulo d''ordine - O''PRESS'!K346</f>
        <v>0</v>
      </c>
      <c r="I104" s="101">
        <f>+'Modulo d''ordine - O''PRESS'!K347</f>
        <v>0</v>
      </c>
      <c r="J104" s="101">
        <f>+'Modulo d''ordine - O''PRESS'!K348</f>
        <v>0</v>
      </c>
      <c r="K104" s="101">
        <f>+'Modulo d''ordine - O''PRESS'!K349</f>
        <v>0</v>
      </c>
      <c r="L104" s="102">
        <f t="shared" si="9"/>
        <v>0</v>
      </c>
      <c r="M104" s="84">
        <f>+'Modulo d''ordine - O''PRESS'!K354</f>
        <v>0</v>
      </c>
      <c r="N104" s="84">
        <f t="shared" si="10"/>
        <v>0</v>
      </c>
      <c r="O104" s="84">
        <f t="shared" si="11"/>
        <v>0</v>
      </c>
    </row>
    <row r="105" spans="1:17" ht="12" hidden="1" customHeight="1" x14ac:dyDescent="0.25">
      <c r="B105" s="93">
        <f>+'Modulo d''ordine - O''PRESS'!A357</f>
        <v>0</v>
      </c>
      <c r="C105" s="94">
        <f>+'Modulo d''ordine - O''PRESS'!B362</f>
        <v>0</v>
      </c>
      <c r="D105" s="94">
        <f>+'Modulo d''ordine - O''PRESS'!C358</f>
        <v>0</v>
      </c>
      <c r="E105" s="94">
        <f>+'Modulo d''ordine - O''PRESS'!E366</f>
        <v>0</v>
      </c>
      <c r="F105" s="94">
        <f>+'Modulo d''ordine - O''PRESS'!E367</f>
        <v>0</v>
      </c>
      <c r="G105" s="162">
        <f>+'Modulo d''ordine - O''PRESS'!G357</f>
        <v>0</v>
      </c>
      <c r="H105" s="99">
        <f>+'Modulo d''ordine - O''PRESS'!G358</f>
        <v>0</v>
      </c>
      <c r="I105" s="99">
        <f>+'Modulo d''ordine - O''PRESS'!G359</f>
        <v>0</v>
      </c>
      <c r="J105" s="99">
        <f>+'Modulo d''ordine - O''PRESS'!G360</f>
        <v>0</v>
      </c>
      <c r="K105" s="99">
        <f>+'Modulo d''ordine - O''PRESS'!G361</f>
        <v>0</v>
      </c>
      <c r="L105" s="100">
        <f t="shared" si="9"/>
        <v>0</v>
      </c>
      <c r="M105" s="83">
        <f>+'Modulo d''ordine - O''PRESS'!G366</f>
        <v>0</v>
      </c>
      <c r="N105" s="83">
        <f t="shared" si="10"/>
        <v>0</v>
      </c>
      <c r="O105" s="83">
        <f t="shared" si="11"/>
        <v>0</v>
      </c>
    </row>
    <row r="106" spans="1:17" ht="12" hidden="1" customHeight="1" thickBot="1" x14ac:dyDescent="0.3">
      <c r="B106" s="95">
        <f>B105</f>
        <v>0</v>
      </c>
      <c r="C106" s="96">
        <f>C105</f>
        <v>0</v>
      </c>
      <c r="D106" s="96">
        <f>+'Modulo d''ordine - O''PRESS'!C358</f>
        <v>0</v>
      </c>
      <c r="E106" s="96">
        <f>'Modulo d''ordine - O''PRESS'!I366</f>
        <v>0</v>
      </c>
      <c r="F106" s="96">
        <f>'Modulo d''ordine - O''PRESS'!I367</f>
        <v>0</v>
      </c>
      <c r="G106" s="103">
        <f>+'Modulo d''ordine - O''PRESS'!K357</f>
        <v>0</v>
      </c>
      <c r="H106" s="101">
        <f>+'Modulo d''ordine - O''PRESS'!K358</f>
        <v>0</v>
      </c>
      <c r="I106" s="101">
        <f>+'Modulo d''ordine - O''PRESS'!K359</f>
        <v>0</v>
      </c>
      <c r="J106" s="101">
        <f>+'Modulo d''ordine - O''PRESS'!K360</f>
        <v>0</v>
      </c>
      <c r="K106" s="101">
        <f>+'Modulo d''ordine - O''PRESS'!K361</f>
        <v>0</v>
      </c>
      <c r="L106" s="102">
        <f t="shared" si="9"/>
        <v>0</v>
      </c>
      <c r="M106" s="84">
        <f>+'Modulo d''ordine - O''PRESS'!K366</f>
        <v>0</v>
      </c>
      <c r="N106" s="84">
        <f t="shared" si="10"/>
        <v>0</v>
      </c>
      <c r="O106" s="84">
        <f t="shared" si="11"/>
        <v>0</v>
      </c>
    </row>
    <row r="107" spans="1:17" ht="35.25" thickBot="1" x14ac:dyDescent="0.3">
      <c r="B107" s="143" t="s">
        <v>40</v>
      </c>
      <c r="C107" s="144" t="s">
        <v>41</v>
      </c>
      <c r="D107" s="144" t="s">
        <v>42</v>
      </c>
      <c r="E107" s="144" t="s">
        <v>43</v>
      </c>
      <c r="F107" s="144" t="s">
        <v>44</v>
      </c>
      <c r="G107" s="145" t="s">
        <v>69</v>
      </c>
      <c r="H107" s="145" t="s">
        <v>70</v>
      </c>
      <c r="I107" s="145" t="s">
        <v>66</v>
      </c>
      <c r="J107" s="145" t="s">
        <v>67</v>
      </c>
      <c r="K107" s="145" t="s">
        <v>68</v>
      </c>
      <c r="L107" s="146" t="s">
        <v>99</v>
      </c>
      <c r="M107" s="144" t="s">
        <v>93</v>
      </c>
      <c r="N107" s="144" t="s">
        <v>94</v>
      </c>
      <c r="O107" s="147" t="s">
        <v>96</v>
      </c>
    </row>
    <row r="108" spans="1:17" ht="12" customHeight="1" x14ac:dyDescent="0.25">
      <c r="B108" s="93" t="str">
        <f>+'Modulo d''ordine - O''PRESS'!A369</f>
        <v>BIMBI</v>
      </c>
      <c r="C108" s="94" t="str">
        <f>+'Modulo d''ordine - O''PRESS'!B374</f>
        <v xml:space="preserve"> COD  ES01</v>
      </c>
      <c r="D108" s="94" t="str">
        <f>+'Modulo d''ordine - O''PRESS'!C370</f>
        <v>I CAN CHANGE THE WORLD</v>
      </c>
      <c r="E108" s="94" t="str">
        <f>+'Modulo d''ordine - O''PRESS'!E378</f>
        <v>BIANCA</v>
      </c>
      <c r="F108" s="94" t="str">
        <f>+'Modulo d''ordine - O''PRESS'!E379</f>
        <v>BLU</v>
      </c>
      <c r="G108" s="99">
        <f>+'Modulo d''ordine - O''PRESS'!G369</f>
        <v>0</v>
      </c>
      <c r="H108" s="99">
        <f>+'Modulo d''ordine - O''PRESS'!G370</f>
        <v>0</v>
      </c>
      <c r="I108" s="99">
        <f>+'Modulo d''ordine - O''PRESS'!G371</f>
        <v>0</v>
      </c>
      <c r="J108" s="99">
        <f>+'Modulo d''ordine - O''PRESS'!G372</f>
        <v>0</v>
      </c>
      <c r="K108" s="99">
        <f>+'Modulo d''ordine - O''PRESS'!G373</f>
        <v>0</v>
      </c>
      <c r="L108" s="100">
        <f t="shared" ref="L108:L114" si="12">SUM(G108:K108)</f>
        <v>0</v>
      </c>
      <c r="M108" s="83">
        <f>+'Modulo d''ordine - O''PRESS'!G378</f>
        <v>0</v>
      </c>
      <c r="N108" s="83">
        <f t="shared" ref="N108:N114" si="13">(M108*1.22)-M108</f>
        <v>0</v>
      </c>
      <c r="O108" s="83">
        <f t="shared" ref="O108:O114" si="14">M108+N108</f>
        <v>0</v>
      </c>
    </row>
    <row r="109" spans="1:17" s="49" customFormat="1" ht="24.95" customHeight="1" x14ac:dyDescent="0.2">
      <c r="A109" s="66"/>
      <c r="B109" s="95" t="str">
        <f>B108</f>
        <v>BIMBI</v>
      </c>
      <c r="C109" s="96" t="str">
        <f>C108</f>
        <v xml:space="preserve"> COD  ES01</v>
      </c>
      <c r="D109" s="96" t="str">
        <f>+'Modulo d''ordine - O''PRESS'!C370</f>
        <v>I CAN CHANGE THE WORLD</v>
      </c>
      <c r="E109" s="96" t="str">
        <f>'Modulo d''ordine - O''PRESS'!I378</f>
        <v>GIALLA</v>
      </c>
      <c r="F109" s="96" t="str">
        <f>'Modulo d''ordine - O''PRESS'!I379</f>
        <v>VERDE</v>
      </c>
      <c r="G109" s="101">
        <f>+'Modulo d''ordine - O''PRESS'!K369</f>
        <v>0</v>
      </c>
      <c r="H109" s="101">
        <f>+'Modulo d''ordine - O''PRESS'!K370</f>
        <v>0</v>
      </c>
      <c r="I109" s="101">
        <f>+'Modulo d''ordine - O''PRESS'!K371</f>
        <v>0</v>
      </c>
      <c r="J109" s="101">
        <f>+'Modulo d''ordine - O''PRESS'!K372</f>
        <v>0</v>
      </c>
      <c r="K109" s="103">
        <f>+'Modulo d''ordine - O''PRESS'!K373</f>
        <v>0</v>
      </c>
      <c r="L109" s="102">
        <f t="shared" si="12"/>
        <v>0</v>
      </c>
      <c r="M109" s="84">
        <f>+'Modulo d''ordine - O''PRESS'!K378</f>
        <v>0</v>
      </c>
      <c r="N109" s="84">
        <f t="shared" si="13"/>
        <v>0</v>
      </c>
      <c r="O109" s="84">
        <f t="shared" si="14"/>
        <v>0</v>
      </c>
      <c r="P109" s="66"/>
      <c r="Q109" s="48"/>
    </row>
    <row r="110" spans="1:17" ht="12" customHeight="1" x14ac:dyDescent="0.25">
      <c r="B110" s="93" t="str">
        <f>+'Modulo d''ordine - O''PRESS'!A381</f>
        <v>BIMBI</v>
      </c>
      <c r="C110" s="94" t="str">
        <f>+'Modulo d''ordine - O''PRESS'!B386</f>
        <v>COD  PT02</v>
      </c>
      <c r="D110" s="94" t="str">
        <f>+'Modulo d''ordine - O''PRESS'!C382</f>
        <v>GALEONE</v>
      </c>
      <c r="E110" s="94" t="str">
        <f>+'Modulo d''ordine - O''PRESS'!E390</f>
        <v>BIANCA</v>
      </c>
      <c r="F110" s="94" t="str">
        <f>+'Modulo d''ordine - O''PRESS'!E391</f>
        <v>BLU</v>
      </c>
      <c r="G110" s="99">
        <f>+'Modulo d''ordine - O''PRESS'!G381</f>
        <v>0</v>
      </c>
      <c r="H110" s="99">
        <f>+'Modulo d''ordine - O''PRESS'!G382</f>
        <v>0</v>
      </c>
      <c r="I110" s="99">
        <f>+'Modulo d''ordine - O''PRESS'!G383</f>
        <v>0</v>
      </c>
      <c r="J110" s="99">
        <f>+'Modulo d''ordine - O''PRESS'!G384</f>
        <v>0</v>
      </c>
      <c r="K110" s="99">
        <f>+'Modulo d''ordine - O''PRESS'!G385</f>
        <v>0</v>
      </c>
      <c r="L110" s="100">
        <f t="shared" si="12"/>
        <v>0</v>
      </c>
      <c r="M110" s="83">
        <f>+'Modulo d''ordine - O''PRESS'!G390</f>
        <v>0</v>
      </c>
      <c r="N110" s="83">
        <f t="shared" si="13"/>
        <v>0</v>
      </c>
      <c r="O110" s="83">
        <f t="shared" si="14"/>
        <v>0</v>
      </c>
    </row>
    <row r="111" spans="1:17" ht="12" customHeight="1" x14ac:dyDescent="0.25">
      <c r="B111" s="93" t="str">
        <f>+'Modulo d''ordine - O''PRESS'!A393</f>
        <v>BIMBI</v>
      </c>
      <c r="C111" s="94" t="str">
        <f>+'Modulo d''ordine - O''PRESS'!B398</f>
        <v>COD PT01</v>
      </c>
      <c r="D111" s="94" t="str">
        <f>+'Modulo d''ordine - O''PRESS'!C394</f>
        <v>YO HO</v>
      </c>
      <c r="E111" s="94" t="str">
        <f>+'Modulo d''ordine - O''PRESS'!E402</f>
        <v>BIANCA</v>
      </c>
      <c r="F111" s="94" t="str">
        <f>+'Modulo d''ordine - O''PRESS'!E403</f>
        <v>BLU</v>
      </c>
      <c r="G111" s="99">
        <f>+'Modulo d''ordine - O''PRESS'!G393</f>
        <v>0</v>
      </c>
      <c r="H111" s="99">
        <f>+'Modulo d''ordine - O''PRESS'!G394</f>
        <v>0</v>
      </c>
      <c r="I111" s="99">
        <f>+'Modulo d''ordine - O''PRESS'!G395</f>
        <v>0</v>
      </c>
      <c r="J111" s="99">
        <f>+'Modulo d''ordine - O''PRESS'!G396</f>
        <v>0</v>
      </c>
      <c r="K111" s="99">
        <f>+'Modulo d''ordine - O''PRESS'!G397</f>
        <v>0</v>
      </c>
      <c r="L111" s="100">
        <f t="shared" si="12"/>
        <v>0</v>
      </c>
      <c r="M111" s="83">
        <f>+'Modulo d''ordine - O''PRESS'!G402</f>
        <v>0</v>
      </c>
      <c r="N111" s="83">
        <f t="shared" si="13"/>
        <v>0</v>
      </c>
      <c r="O111" s="83">
        <f t="shared" si="14"/>
        <v>0</v>
      </c>
    </row>
    <row r="112" spans="1:17" ht="12" customHeight="1" x14ac:dyDescent="0.25">
      <c r="B112" s="93" t="str">
        <f>+'Modulo d''ordine - O''PRESS'!A405</f>
        <v>BIMBI</v>
      </c>
      <c r="C112" s="94" t="str">
        <f>+'Modulo d''ordine - O''PRESS'!B410</f>
        <v>COD 04DG old</v>
      </c>
      <c r="D112" s="94" t="str">
        <f>+'Modulo d''ordine - O''PRESS'!C406</f>
        <v>LA LEVA CALCISTICA DEL 68</v>
      </c>
      <c r="E112" s="94" t="str">
        <f>+'Modulo d''ordine - O''PRESS'!E414</f>
        <v>BIANCA</v>
      </c>
      <c r="F112" s="94" t="str">
        <f>+'Modulo d''ordine - O''PRESS'!E415</f>
        <v>NERA</v>
      </c>
      <c r="G112" s="99">
        <f>+'Modulo d''ordine - O''PRESS'!G405</f>
        <v>0</v>
      </c>
      <c r="H112" s="99">
        <f>+'Modulo d''ordine - O''PRESS'!G406</f>
        <v>0</v>
      </c>
      <c r="I112" s="99">
        <f>+'Modulo d''ordine - O''PRESS'!G407</f>
        <v>0</v>
      </c>
      <c r="J112" s="99">
        <f>+'Modulo d''ordine - O''PRESS'!G408</f>
        <v>0</v>
      </c>
      <c r="K112" s="99">
        <f>+'Modulo d''ordine - O''PRESS'!G409</f>
        <v>0</v>
      </c>
      <c r="L112" s="100">
        <f t="shared" si="12"/>
        <v>0</v>
      </c>
      <c r="M112" s="83">
        <f>+'Modulo d''ordine - O''PRESS'!G414</f>
        <v>0</v>
      </c>
      <c r="N112" s="83">
        <f t="shared" si="13"/>
        <v>0</v>
      </c>
      <c r="O112" s="83">
        <f t="shared" si="14"/>
        <v>0</v>
      </c>
    </row>
    <row r="113" spans="1:17" ht="12" customHeight="1" x14ac:dyDescent="0.25">
      <c r="B113" s="93" t="str">
        <f>+'Modulo d''ordine - O''PRESS'!A417</f>
        <v>BIMBI</v>
      </c>
      <c r="C113" s="94" t="str">
        <f>+'Modulo d''ordine - O''PRESS'!B422</f>
        <v>COD  06DA</v>
      </c>
      <c r="D113" s="94" t="str">
        <f>+'Modulo d''ordine - O''PRESS'!C418</f>
        <v>UN MATTO</v>
      </c>
      <c r="E113" s="94" t="str">
        <f>+'Modulo d''ordine - O''PRESS'!E426</f>
        <v>BIANCA</v>
      </c>
      <c r="F113" s="94" t="str">
        <f>+'Modulo d''ordine - O''PRESS'!E427</f>
        <v>BLU</v>
      </c>
      <c r="G113" s="99">
        <f>+'Modulo d''ordine - O''PRESS'!G417</f>
        <v>0</v>
      </c>
      <c r="H113" s="99">
        <f>+'Modulo d''ordine - O''PRESS'!G418</f>
        <v>0</v>
      </c>
      <c r="I113" s="99">
        <f>+'Modulo d''ordine - O''PRESS'!G419</f>
        <v>0</v>
      </c>
      <c r="J113" s="99">
        <f>+'Modulo d''ordine - O''PRESS'!G420</f>
        <v>0</v>
      </c>
      <c r="K113" s="99">
        <f>+'Modulo d''ordine - O''PRESS'!G421</f>
        <v>0</v>
      </c>
      <c r="L113" s="100">
        <f t="shared" si="12"/>
        <v>0</v>
      </c>
      <c r="M113" s="83">
        <f>+'Modulo d''ordine - O''PRESS'!G426</f>
        <v>0</v>
      </c>
      <c r="N113" s="83">
        <f t="shared" si="13"/>
        <v>0</v>
      </c>
      <c r="O113" s="83">
        <f t="shared" si="14"/>
        <v>0</v>
      </c>
    </row>
    <row r="114" spans="1:17" ht="12" customHeight="1" thickBot="1" x14ac:dyDescent="0.3">
      <c r="B114" s="93" t="str">
        <f>+'Modulo d''ordine - O''PRESS'!A429</f>
        <v>BIMBI</v>
      </c>
      <c r="C114" s="94" t="str">
        <f>+'Modulo d''ordine - O''PRESS'!B434</f>
        <v>COD  01BB</v>
      </c>
      <c r="D114" s="94" t="str">
        <f>+'Modulo d''ordine - O''PRESS'!C430</f>
        <v>BEPPEANNA</v>
      </c>
      <c r="E114" s="94" t="str">
        <f>+'Modulo d''ordine - O''PRESS'!E438</f>
        <v>BIANCA</v>
      </c>
      <c r="F114" s="94" t="str">
        <f>+'Modulo d''ordine - O''PRESS'!E439</f>
        <v>BLU</v>
      </c>
      <c r="G114" s="99">
        <f>+'Modulo d''ordine - O''PRESS'!G429</f>
        <v>0</v>
      </c>
      <c r="H114" s="99">
        <f>+'Modulo d''ordine - O''PRESS'!G430</f>
        <v>0</v>
      </c>
      <c r="I114" s="99">
        <f>+'Modulo d''ordine - O''PRESS'!G431</f>
        <v>0</v>
      </c>
      <c r="J114" s="99">
        <f>+'Modulo d''ordine - O''PRESS'!G432</f>
        <v>0</v>
      </c>
      <c r="K114" s="99">
        <f>+'Modulo d''ordine - O''PRESS'!G433</f>
        <v>0</v>
      </c>
      <c r="L114" s="100">
        <f t="shared" si="12"/>
        <v>0</v>
      </c>
      <c r="M114" s="83">
        <f>+'Modulo d''ordine - O''PRESS'!G438</f>
        <v>0</v>
      </c>
      <c r="N114" s="83">
        <f t="shared" si="13"/>
        <v>0</v>
      </c>
      <c r="O114" s="83">
        <f t="shared" si="14"/>
        <v>0</v>
      </c>
    </row>
    <row r="115" spans="1:17" s="49" customFormat="1" ht="24.95" customHeight="1" thickBot="1" x14ac:dyDescent="0.3">
      <c r="A115" s="66"/>
      <c r="B115" s="143" t="s">
        <v>40</v>
      </c>
      <c r="C115" s="144" t="s">
        <v>41</v>
      </c>
      <c r="D115" s="144" t="s">
        <v>42</v>
      </c>
      <c r="E115" s="144" t="s">
        <v>43</v>
      </c>
      <c r="F115" s="144" t="s">
        <v>44</v>
      </c>
      <c r="G115" s="145" t="s">
        <v>69</v>
      </c>
      <c r="H115" s="145" t="s">
        <v>70</v>
      </c>
      <c r="I115" s="145" t="s">
        <v>66</v>
      </c>
      <c r="J115" s="145" t="s">
        <v>71</v>
      </c>
      <c r="K115" s="145" t="s">
        <v>72</v>
      </c>
      <c r="L115" s="146" t="s">
        <v>99</v>
      </c>
      <c r="M115" s="144" t="s">
        <v>93</v>
      </c>
      <c r="N115" s="144" t="s">
        <v>94</v>
      </c>
      <c r="O115" s="147" t="s">
        <v>96</v>
      </c>
      <c r="P115"/>
      <c r="Q115" s="48"/>
    </row>
    <row r="116" spans="1:17" ht="12" customHeight="1" x14ac:dyDescent="0.25">
      <c r="B116" s="95" t="str">
        <f t="shared" ref="B116:C120" si="15">B110</f>
        <v>BIMBI</v>
      </c>
      <c r="C116" s="96" t="str">
        <f t="shared" si="15"/>
        <v>COD  PT02</v>
      </c>
      <c r="D116" s="96" t="str">
        <f>+'Modulo d''ordine - O''PRESS'!C382</f>
        <v>GALEONE</v>
      </c>
      <c r="E116" s="96" t="str">
        <f>'Modulo d''ordine - O''PRESS'!I390</f>
        <v>GIALLA</v>
      </c>
      <c r="F116" s="96" t="str">
        <f>'Modulo d''ordine - O''PRESS'!I391</f>
        <v>BLU</v>
      </c>
      <c r="G116" s="101">
        <f>+'Modulo d''ordine - O''PRESS'!K381</f>
        <v>0</v>
      </c>
      <c r="H116" s="101">
        <f>+'Modulo d''ordine - O''PRESS'!K382</f>
        <v>0</v>
      </c>
      <c r="I116" s="101">
        <f>+'Modulo d''ordine - O''PRESS'!K383</f>
        <v>0</v>
      </c>
      <c r="J116" s="101">
        <f>+'Modulo d''ordine - O''PRESS'!K384</f>
        <v>0</v>
      </c>
      <c r="K116" s="162">
        <f>+'Modulo d''ordine - O''PRESS'!J319</f>
        <v>0</v>
      </c>
      <c r="L116" s="102">
        <f>SUM(G116:K116)</f>
        <v>0</v>
      </c>
      <c r="M116" s="84">
        <f>+'Modulo d''ordine - O''PRESS'!K390</f>
        <v>0</v>
      </c>
      <c r="N116" s="84">
        <f>(M116*1.22)-M116</f>
        <v>0</v>
      </c>
      <c r="O116" s="84">
        <f>M116+N116</f>
        <v>0</v>
      </c>
    </row>
    <row r="117" spans="1:17" ht="12" customHeight="1" x14ac:dyDescent="0.25">
      <c r="B117" s="95" t="str">
        <f t="shared" si="15"/>
        <v>BIMBI</v>
      </c>
      <c r="C117" s="96" t="str">
        <f t="shared" si="15"/>
        <v>COD PT01</v>
      </c>
      <c r="D117" s="96" t="str">
        <f>+'Modulo d''ordine - O''PRESS'!C394</f>
        <v>YO HO</v>
      </c>
      <c r="E117" s="96" t="str">
        <f>'Modulo d''ordine - O''PRESS'!I402</f>
        <v>GIALLA</v>
      </c>
      <c r="F117" s="96" t="str">
        <f>'Modulo d''ordine - O''PRESS'!I403</f>
        <v>BLU</v>
      </c>
      <c r="G117" s="101">
        <f>+'Modulo d''ordine - O''PRESS'!K393</f>
        <v>0</v>
      </c>
      <c r="H117" s="101">
        <f>+'Modulo d''ordine - O''PRESS'!K394</f>
        <v>0</v>
      </c>
      <c r="I117" s="101">
        <f>+'Modulo d''ordine - O''PRESS'!K395</f>
        <v>0</v>
      </c>
      <c r="J117" s="101">
        <f>+'Modulo d''ordine - O''PRESS'!K396</f>
        <v>0</v>
      </c>
      <c r="K117" s="162">
        <f>+'Modulo d''ordine - O''PRESS'!J320</f>
        <v>0</v>
      </c>
      <c r="L117" s="102">
        <f>SUM(G117:K117)</f>
        <v>0</v>
      </c>
      <c r="M117" s="84">
        <f>+'Modulo d''ordine - O''PRESS'!K402</f>
        <v>0</v>
      </c>
      <c r="N117" s="84">
        <f>(M117*1.22)-M117</f>
        <v>0</v>
      </c>
      <c r="O117" s="84">
        <f>M117+N117</f>
        <v>0</v>
      </c>
      <c r="P117" s="66"/>
    </row>
    <row r="118" spans="1:17" ht="12" customHeight="1" x14ac:dyDescent="0.25">
      <c r="B118" s="95" t="str">
        <f t="shared" si="15"/>
        <v>BIMBI</v>
      </c>
      <c r="C118" s="96" t="str">
        <f t="shared" si="15"/>
        <v>COD 04DG old</v>
      </c>
      <c r="D118" s="96" t="str">
        <f>+'Modulo d''ordine - O''PRESS'!C406</f>
        <v>LA LEVA CALCISTICA DEL 68</v>
      </c>
      <c r="E118" s="96" t="str">
        <f>'Modulo d''ordine - O''PRESS'!I414</f>
        <v>GIALLA</v>
      </c>
      <c r="F118" s="96" t="str">
        <f>'Modulo d''ordine - O''PRESS'!I415</f>
        <v>NERA</v>
      </c>
      <c r="G118" s="101">
        <f>+'Modulo d''ordine - O''PRESS'!K405</f>
        <v>0</v>
      </c>
      <c r="H118" s="101">
        <f>+'Modulo d''ordine - O''PRESS'!K406</f>
        <v>0</v>
      </c>
      <c r="I118" s="101">
        <f>+'Modulo d''ordine - O''PRESS'!K407</f>
        <v>0</v>
      </c>
      <c r="J118" s="101">
        <f>+'Modulo d''ordine - O''PRESS'!K408</f>
        <v>0</v>
      </c>
      <c r="K118" s="162">
        <f>+'Modulo d''ordine - O''PRESS'!J321</f>
        <v>0</v>
      </c>
      <c r="L118" s="102">
        <f>SUM(G118:K118)</f>
        <v>0</v>
      </c>
      <c r="M118" s="84">
        <f>+'Modulo d''ordine - O''PRESS'!K414</f>
        <v>0</v>
      </c>
      <c r="N118" s="84">
        <f>(M118*1.22)-M118</f>
        <v>0</v>
      </c>
      <c r="O118" s="84">
        <f>M118+N118</f>
        <v>0</v>
      </c>
    </row>
    <row r="119" spans="1:17" ht="12" customHeight="1" x14ac:dyDescent="0.25">
      <c r="B119" s="95" t="str">
        <f t="shared" si="15"/>
        <v>BIMBI</v>
      </c>
      <c r="C119" s="96" t="str">
        <f t="shared" si="15"/>
        <v>COD  06DA</v>
      </c>
      <c r="D119" s="96" t="str">
        <f>+'Modulo d''ordine - O''PRESS'!C418</f>
        <v>UN MATTO</v>
      </c>
      <c r="E119" s="96" t="str">
        <f>'Modulo d''ordine - O''PRESS'!I426</f>
        <v>GIALLA</v>
      </c>
      <c r="F119" s="96" t="str">
        <f>'Modulo d''ordine - O''PRESS'!I427</f>
        <v>VERDE</v>
      </c>
      <c r="G119" s="101">
        <f>+'Modulo d''ordine - O''PRESS'!K417</f>
        <v>0</v>
      </c>
      <c r="H119" s="101">
        <f>+'Modulo d''ordine - O''PRESS'!K418</f>
        <v>0</v>
      </c>
      <c r="I119" s="101">
        <f>+'Modulo d''ordine - O''PRESS'!K419</f>
        <v>0</v>
      </c>
      <c r="J119" s="101">
        <f>+'Modulo d''ordine - O''PRESS'!K420</f>
        <v>0</v>
      </c>
      <c r="K119" s="162">
        <f>+'Modulo d''ordine - O''PRESS'!J322</f>
        <v>0</v>
      </c>
      <c r="L119" s="102">
        <f>SUM(G119:K119)</f>
        <v>0</v>
      </c>
      <c r="M119" s="84">
        <f>+'Modulo d''ordine - O''PRESS'!K426</f>
        <v>0</v>
      </c>
      <c r="N119" s="84">
        <f>(M119*1.22)-M119</f>
        <v>0</v>
      </c>
      <c r="O119" s="84">
        <f>M119+N119</f>
        <v>0</v>
      </c>
    </row>
    <row r="120" spans="1:17" ht="12" customHeight="1" x14ac:dyDescent="0.25">
      <c r="B120" s="95" t="str">
        <f t="shared" si="15"/>
        <v>BIMBI</v>
      </c>
      <c r="C120" s="96" t="str">
        <f t="shared" si="15"/>
        <v>COD  01BB</v>
      </c>
      <c r="D120" s="96" t="str">
        <f>+'Modulo d''ordine - O''PRESS'!C430</f>
        <v>BEPPEANNA</v>
      </c>
      <c r="E120" s="96" t="str">
        <f>'Modulo d''ordine - O''PRESS'!I438</f>
        <v>GIALLA</v>
      </c>
      <c r="F120" s="96" t="str">
        <f>'Modulo d''ordine - O''PRESS'!I439</f>
        <v>VERDE</v>
      </c>
      <c r="G120" s="101">
        <f>+'Modulo d''ordine - O''PRESS'!K429</f>
        <v>0</v>
      </c>
      <c r="H120" s="101">
        <f>+'Modulo d''ordine - O''PRESS'!K430</f>
        <v>0</v>
      </c>
      <c r="I120" s="101">
        <f>+'Modulo d''ordine - O''PRESS'!K431</f>
        <v>0</v>
      </c>
      <c r="J120" s="101">
        <f>+'Modulo d''ordine - O''PRESS'!K432</f>
        <v>0</v>
      </c>
      <c r="K120" s="162">
        <f>+'Modulo d''ordine - O''PRESS'!J323</f>
        <v>0</v>
      </c>
      <c r="L120" s="102">
        <f>SUM(G120:K120)</f>
        <v>0</v>
      </c>
      <c r="M120" s="84">
        <f>+'Modulo d''ordine - O''PRESS'!K438</f>
        <v>0</v>
      </c>
      <c r="N120" s="84">
        <f>(M120*1.22)-M120</f>
        <v>0</v>
      </c>
      <c r="O120" s="84">
        <f>M120+N120</f>
        <v>0</v>
      </c>
    </row>
  </sheetData>
  <sheetProtection selectLockedCells="1"/>
  <mergeCells count="37">
    <mergeCell ref="B18:C18"/>
    <mergeCell ref="B22:C22"/>
    <mergeCell ref="H14:K14"/>
    <mergeCell ref="M14:O14"/>
    <mergeCell ref="M16:O16"/>
    <mergeCell ref="H16:K16"/>
    <mergeCell ref="H21:J21"/>
    <mergeCell ref="K21:L21"/>
    <mergeCell ref="M21:O21"/>
    <mergeCell ref="B19:C19"/>
    <mergeCell ref="B20:C20"/>
    <mergeCell ref="D19:E19"/>
    <mergeCell ref="D20:E20"/>
    <mergeCell ref="D21:E21"/>
    <mergeCell ref="D22:E22"/>
    <mergeCell ref="B4:C16"/>
    <mergeCell ref="M4:O4"/>
    <mergeCell ref="M6:O6"/>
    <mergeCell ref="M8:O8"/>
    <mergeCell ref="M10:O10"/>
    <mergeCell ref="J2:K2"/>
    <mergeCell ref="D2:E2"/>
    <mergeCell ref="F2:G8"/>
    <mergeCell ref="H22:O22"/>
    <mergeCell ref="D4:E14"/>
    <mergeCell ref="F19:G20"/>
    <mergeCell ref="J4:K4"/>
    <mergeCell ref="J8:L8"/>
    <mergeCell ref="J10:L10"/>
    <mergeCell ref="D16:E16"/>
    <mergeCell ref="K12:L12"/>
    <mergeCell ref="H12:J12"/>
    <mergeCell ref="H19:O20"/>
    <mergeCell ref="F14:G16"/>
    <mergeCell ref="J6:L6"/>
    <mergeCell ref="M12:O12"/>
    <mergeCell ref="M2:O2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81" fitToHeight="0" orientation="landscape" r:id="rId1"/>
  <ignoredErrors>
    <ignoredError sqref="H19 H21:H22 M4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13D73-133D-4D49-979E-4BA68A841BB5}">
  <dimension ref="A1:I21"/>
  <sheetViews>
    <sheetView workbookViewId="0">
      <selection activeCell="H20" sqref="H20"/>
    </sheetView>
  </sheetViews>
  <sheetFormatPr defaultRowHeight="15" x14ac:dyDescent="0.25"/>
  <cols>
    <col min="2" max="2" width="19.7109375" bestFit="1" customWidth="1"/>
  </cols>
  <sheetData>
    <row r="1" spans="1:9" x14ac:dyDescent="0.25">
      <c r="A1" s="135"/>
      <c r="B1" s="1"/>
      <c r="C1" s="1"/>
      <c r="D1" s="1"/>
      <c r="E1" s="1"/>
      <c r="F1" s="1"/>
      <c r="G1" s="1"/>
      <c r="H1" s="1"/>
      <c r="I1" s="136"/>
    </row>
    <row r="2" spans="1:9" ht="21.75" thickBot="1" x14ac:dyDescent="0.4">
      <c r="A2" s="135"/>
      <c r="B2" s="286" t="s">
        <v>201</v>
      </c>
      <c r="C2" s="286"/>
      <c r="D2" s="286"/>
      <c r="E2" s="286"/>
      <c r="F2" s="286"/>
      <c r="G2" s="286"/>
      <c r="H2" s="286"/>
      <c r="I2" s="136"/>
    </row>
    <row r="3" spans="1:9" ht="15.75" thickBot="1" x14ac:dyDescent="0.3">
      <c r="A3" s="135"/>
      <c r="B3" s="92"/>
      <c r="C3" s="92"/>
      <c r="D3" s="92"/>
      <c r="E3" s="92"/>
      <c r="F3" s="92"/>
      <c r="G3" s="92"/>
      <c r="H3" s="129">
        <f>SUM(H6:H20)</f>
        <v>0</v>
      </c>
      <c r="I3" s="136"/>
    </row>
    <row r="4" spans="1:9" ht="15.75" thickBot="1" x14ac:dyDescent="0.3">
      <c r="A4" s="135"/>
      <c r="B4" s="92"/>
      <c r="C4" s="92"/>
      <c r="D4" s="92"/>
      <c r="E4" s="92"/>
      <c r="F4" s="92"/>
      <c r="G4" s="92"/>
      <c r="H4" s="92"/>
      <c r="I4" s="136"/>
    </row>
    <row r="5" spans="1:9" ht="15.75" thickBot="1" x14ac:dyDescent="0.3">
      <c r="A5" s="135"/>
      <c r="B5" s="131" t="s">
        <v>127</v>
      </c>
      <c r="C5" s="167" t="s">
        <v>0</v>
      </c>
      <c r="D5" s="167" t="s">
        <v>1</v>
      </c>
      <c r="E5" s="167" t="s">
        <v>2</v>
      </c>
      <c r="F5" s="167" t="s">
        <v>3</v>
      </c>
      <c r="G5" s="167" t="s">
        <v>4</v>
      </c>
      <c r="H5" s="132" t="s">
        <v>202</v>
      </c>
      <c r="I5" s="136"/>
    </row>
    <row r="6" spans="1:9" x14ac:dyDescent="0.25">
      <c r="A6" s="135"/>
      <c r="B6" s="126" t="s">
        <v>116</v>
      </c>
      <c r="C6" s="168"/>
      <c r="D6" s="154">
        <f>'Ordine - DDT'!H31+'Ordine - DDT'!H34+'Ordine - DDT'!H40+'Ordine - DDT'!H43+'Ordine - DDT'!H53+'Ordine - DDT'!H56+'Ordine - DDT'!H59+'Ordine - DDT'!H70+'Ordine - DDT'!H73+'Ordine - DDT'!H85+'Ordine - DDT'!H88+'Ordine - DDT'!H91</f>
        <v>0</v>
      </c>
      <c r="E6" s="154">
        <f>'Ordine - DDT'!I31+'Ordine - DDT'!I34+'Ordine - DDT'!I40+'Ordine - DDT'!I43+'Ordine - DDT'!I53+'Ordine - DDT'!I56+'Ordine - DDT'!I59+'Ordine - DDT'!I70+'Ordine - DDT'!I73+'Ordine - DDT'!I85+'Ordine - DDT'!I88+'Ordine - DDT'!I91</f>
        <v>0</v>
      </c>
      <c r="F6" s="154">
        <f>'Ordine - DDT'!J31+'Ordine - DDT'!J34+'Ordine - DDT'!J40+'Ordine - DDT'!J43+'Ordine - DDT'!J53+'Ordine - DDT'!J56+'Ordine - DDT'!J59+'Ordine - DDT'!J70+'Ordine - DDT'!J73+'Ordine - DDT'!J85+'Ordine - DDT'!J88+'Ordine - DDT'!J91</f>
        <v>0</v>
      </c>
      <c r="G6" s="154">
        <f>'Ordine - DDT'!K31+'Ordine - DDT'!K34+'Ordine - DDT'!K40+'Ordine - DDT'!K43+'Ordine - DDT'!K53+'Ordine - DDT'!K56+'Ordine - DDT'!K59+'Ordine - DDT'!K70+'Ordine - DDT'!K73+'Ordine - DDT'!K85+'Ordine - DDT'!K88+'Ordine - DDT'!K91</f>
        <v>0</v>
      </c>
      <c r="H6" s="169">
        <f t="shared" ref="H6:H11" si="0">SUM(C6:G6)</f>
        <v>0</v>
      </c>
      <c r="I6" s="136"/>
    </row>
    <row r="7" spans="1:9" x14ac:dyDescent="0.25">
      <c r="A7" s="135"/>
      <c r="B7" s="126" t="s">
        <v>118</v>
      </c>
      <c r="C7" s="168">
        <f>+'[1]Ordine - DDT'!G29+'[1]Ordine - DDT'!G26+'[1]Ordine - DDT'!G27+'[1]Ordine - DDT'!G28+'[1]Ordine - DDT'!G33+'[1]Ordine - DDT'!G35+'[1]Ordine - DDT'!G42+'[1]Ordine - DDT'!G43+'[1]Ordine - DDT'!G44+'[1]Ordine - DDT'!G47+'[1]Ordine - DDT'!G53+'[1]Ordine - DDT'!G59</f>
        <v>0</v>
      </c>
      <c r="D7" s="126">
        <f>'Ordine - DDT'!H26+'Ordine - DDT'!H29+'Ordine - DDT'!H32+'Ordine - DDT'!H44+'Ordine - DDT'!H47+'Ordine - DDT'!H48+'Ordine - DDT'!H49+'Ordine - DDT'!H50+'Ordine - DDT'!H55+'Ordine - DDT'!H63+'Ordine - DDT'!H65+'Ordine - DDT'!H72+'Ordine - DDT'!H86</f>
        <v>0</v>
      </c>
      <c r="E7" s="126">
        <f>'Ordine - DDT'!I26+'Ordine - DDT'!I29+'Ordine - DDT'!I32+'Ordine - DDT'!I44+'Ordine - DDT'!I47+'Ordine - DDT'!I48+'Ordine - DDT'!I49+'Ordine - DDT'!I50+'Ordine - DDT'!I55+'Ordine - DDT'!I63+'Ordine - DDT'!I65+'Ordine - DDT'!I72+'Ordine - DDT'!I86</f>
        <v>0</v>
      </c>
      <c r="F7" s="126">
        <f>'Ordine - DDT'!J26+'Ordine - DDT'!J29+'Ordine - DDT'!J32+'Ordine - DDT'!J44+'Ordine - DDT'!J47+'Ordine - DDT'!J48+'Ordine - DDT'!J49+'Ordine - DDT'!J50+'Ordine - DDT'!J55+'Ordine - DDT'!J63+'Ordine - DDT'!J65+'Ordine - DDT'!J72+'Ordine - DDT'!J86</f>
        <v>0</v>
      </c>
      <c r="G7" s="126">
        <f>'Ordine - DDT'!K26+'Ordine - DDT'!K29+'Ordine - DDT'!K32+'Ordine - DDT'!K44+'Ordine - DDT'!K47+'Ordine - DDT'!K48+'Ordine - DDT'!K49+'Ordine - DDT'!K50+'Ordine - DDT'!K55+'Ordine - DDT'!K63+'Ordine - DDT'!K65+'Ordine - DDT'!K72+'Ordine - DDT'!K86</f>
        <v>0</v>
      </c>
      <c r="H7" s="169">
        <f t="shared" si="0"/>
        <v>0</v>
      </c>
      <c r="I7" s="136"/>
    </row>
    <row r="8" spans="1:9" x14ac:dyDescent="0.25">
      <c r="A8" s="135"/>
      <c r="B8" s="126" t="s">
        <v>139</v>
      </c>
      <c r="C8" s="168">
        <f>+'[1]Ordine - DDT'!G31+'[1]Ordine - DDT'!G38+'[1]Ordine - DDT'!G41+'[1]Ordine - DDT'!G48+'[1]Ordine - DDT'!G61+'[1]Ordine - DDT'!G64</f>
        <v>0</v>
      </c>
      <c r="D8" s="126">
        <f>'Ordine - DDT'!H30+'Ordine - DDT'!H35+'Ordine - DDT'!H41+'Ordine - DDT'!H52+'Ordine - DDT'!H58+'Ordine - DDT'!H61+'Ordine - DDT'!H66+'Ordine - DDT'!H81+'Ordine - DDT'!H84+'Ordine - DDT'!H87+'Ordine - DDT'!H90</f>
        <v>0</v>
      </c>
      <c r="E8" s="126">
        <f>'Ordine - DDT'!I30+'Ordine - DDT'!I35+'Ordine - DDT'!I41+'Ordine - DDT'!I52+'Ordine - DDT'!I58+'Ordine - DDT'!I61+'Ordine - DDT'!I66+'Ordine - DDT'!I81+'Ordine - DDT'!I84+'Ordine - DDT'!I87+'Ordine - DDT'!I90</f>
        <v>0</v>
      </c>
      <c r="F8" s="126">
        <f>'Ordine - DDT'!J30+'Ordine - DDT'!J35+'Ordine - DDT'!J41+'Ordine - DDT'!J52+'Ordine - DDT'!J58+'Ordine - DDT'!J61+'Ordine - DDT'!J66+'Ordine - DDT'!J81+'Ordine - DDT'!J84+'Ordine - DDT'!J87+'Ordine - DDT'!J90</f>
        <v>0</v>
      </c>
      <c r="G8" s="126">
        <f>'Ordine - DDT'!K30+'Ordine - DDT'!K35+'Ordine - DDT'!K41+'Ordine - DDT'!K52+'Ordine - DDT'!K58+'Ordine - DDT'!K61+'Ordine - DDT'!K66+'Ordine - DDT'!K81+'Ordine - DDT'!K84+'Ordine - DDT'!K87+'Ordine - DDT'!K90</f>
        <v>0</v>
      </c>
      <c r="H8" s="169">
        <f t="shared" si="0"/>
        <v>0</v>
      </c>
      <c r="I8" s="136"/>
    </row>
    <row r="9" spans="1:9" x14ac:dyDescent="0.25">
      <c r="A9" s="135"/>
      <c r="B9" s="126" t="s">
        <v>121</v>
      </c>
      <c r="C9" s="168"/>
      <c r="D9" s="126">
        <f>'Ordine - DDT'!H28+'Ordine - DDT'!H37+'Ordine - DDT'!H46+'Ordine - DDT'!H64+'Ordine - DDT'!H67+'Ordine - DDT'!H76+'Ordine - DDT'!H79+'Ordine - DDT'!H82</f>
        <v>0</v>
      </c>
      <c r="E9" s="126">
        <f>'Ordine - DDT'!I28+'Ordine - DDT'!I37+'Ordine - DDT'!I46+'Ordine - DDT'!I64+'Ordine - DDT'!I67+'Ordine - DDT'!I76+'Ordine - DDT'!I79+'Ordine - DDT'!I82</f>
        <v>0</v>
      </c>
      <c r="F9" s="126">
        <f>'Ordine - DDT'!J28+'Ordine - DDT'!J37+'Ordine - DDT'!J46+'Ordine - DDT'!J64+'Ordine - DDT'!J67+'Ordine - DDT'!J76+'Ordine - DDT'!J79+'Ordine - DDT'!J82</f>
        <v>0</v>
      </c>
      <c r="G9" s="126">
        <f>'Ordine - DDT'!K28+'Ordine - DDT'!K37+'Ordine - DDT'!K46+'Ordine - DDT'!K64+'Ordine - DDT'!K67+'Ordine - DDT'!K76+'Ordine - DDT'!K79+'Ordine - DDT'!K82</f>
        <v>0</v>
      </c>
      <c r="H9" s="169">
        <f t="shared" si="0"/>
        <v>0</v>
      </c>
      <c r="I9" s="136"/>
    </row>
    <row r="10" spans="1:9" x14ac:dyDescent="0.25">
      <c r="A10" s="135"/>
      <c r="B10" s="126" t="s">
        <v>123</v>
      </c>
      <c r="C10" s="168">
        <f>+'[1]Ordine - DDT'!G34+'[1]Ordine - DDT'!G37+'[1]Ordine - DDT'!G51+'[1]Ordine - DDT'!G57+'[1]Ordine - DDT'!G60</f>
        <v>0</v>
      </c>
      <c r="D10" s="126">
        <f>'Ordine - DDT'!H27+'Ordine - DDT'!H36+'Ordine - DDT'!H39+'Ordine - DDT'!H42+'Ordine - DDT'!H54+'Ordine - DDT'!H57+'Ordine - DDT'!H69+'Ordine - DDT'!H75+'Ordine - DDT'!H83</f>
        <v>0</v>
      </c>
      <c r="E10" s="126">
        <f>'Ordine - DDT'!I27+'Ordine - DDT'!I36+'Ordine - DDT'!I39+'Ordine - DDT'!I42+'Ordine - DDT'!I54+'Ordine - DDT'!I57+'Ordine - DDT'!I69+'Ordine - DDT'!I75+'Ordine - DDT'!I83</f>
        <v>0</v>
      </c>
      <c r="F10" s="126">
        <f>'Ordine - DDT'!J27+'Ordine - DDT'!J36+'Ordine - DDT'!J39+'Ordine - DDT'!J42+'Ordine - DDT'!J54+'Ordine - DDT'!J57+'Ordine - DDT'!J69+'Ordine - DDT'!J75+'Ordine - DDT'!J83</f>
        <v>0</v>
      </c>
      <c r="G10" s="126">
        <f>'Ordine - DDT'!K27+'Ordine - DDT'!K36+'Ordine - DDT'!K39+'Ordine - DDT'!K42+'Ordine - DDT'!K54+'Ordine - DDT'!K57+'Ordine - DDT'!K69+'Ordine - DDT'!K75+'Ordine - DDT'!K83</f>
        <v>0</v>
      </c>
      <c r="H10" s="169">
        <f t="shared" si="0"/>
        <v>0</v>
      </c>
      <c r="I10" s="136"/>
    </row>
    <row r="11" spans="1:9" x14ac:dyDescent="0.25">
      <c r="A11" s="135"/>
      <c r="B11" s="126" t="s">
        <v>125</v>
      </c>
      <c r="C11" s="168">
        <f>+'[1]Ordine - DDT'!G30+'[1]Ordine - DDT'!G40+'[1]Ordine - DDT'!G45+'[1]Ordine - DDT'!G50+'[1]Ordine - DDT'!G54+'[1]Ordine - DDT'!G56+'[1]Ordine - DDT'!G63</f>
        <v>0</v>
      </c>
      <c r="D11" s="126">
        <f>'Ordine - DDT'!H33+'Ordine - DDT'!H38+'Ordine - DDT'!H45+'Ordine - DDT'!H51+'Ordine - DDT'!H60+'Ordine - DDT'!H62+'Ordine - DDT'!H68+'Ordine - DDT'!H71+'Ordine - DDT'!H74+'Ordine - DDT'!H78+'Ordine - DDT'!H80+'Ordine - DDT'!H89</f>
        <v>0</v>
      </c>
      <c r="E11" s="126">
        <f>'Ordine - DDT'!I33+'Ordine - DDT'!I38+'Ordine - DDT'!I45+'Ordine - DDT'!I51+'Ordine - DDT'!I60+'Ordine - DDT'!I62+'Ordine - DDT'!I68+'Ordine - DDT'!I71+'Ordine - DDT'!I74+'Ordine - DDT'!I78+'Ordine - DDT'!I80+'Ordine - DDT'!I89</f>
        <v>0</v>
      </c>
      <c r="F11" s="126">
        <f>'Ordine - DDT'!J33+'Ordine - DDT'!J38+'Ordine - DDT'!J45+'Ordine - DDT'!J51+'Ordine - DDT'!J60+'Ordine - DDT'!J62+'Ordine - DDT'!J68+'Ordine - DDT'!J71+'Ordine - DDT'!J74+'Ordine - DDT'!J78+'Ordine - DDT'!J80+'Ordine - DDT'!J89</f>
        <v>0</v>
      </c>
      <c r="G11" s="126">
        <f>'Ordine - DDT'!K33+'Ordine - DDT'!K38+'Ordine - DDT'!K45+'Ordine - DDT'!K51+'Ordine - DDT'!K60+'Ordine - DDT'!K62+'Ordine - DDT'!K68+'Ordine - DDT'!K71+'Ordine - DDT'!K74+'Ordine - DDT'!K78+'Ordine - DDT'!K80+'Ordine - DDT'!K89</f>
        <v>0</v>
      </c>
      <c r="H11" s="169">
        <f t="shared" si="0"/>
        <v>0</v>
      </c>
      <c r="I11" s="136"/>
    </row>
    <row r="12" spans="1:9" ht="15.75" thickBot="1" x14ac:dyDescent="0.3">
      <c r="A12" s="135"/>
      <c r="B12" s="170" t="s">
        <v>203</v>
      </c>
      <c r="C12" s="171"/>
      <c r="D12" s="172">
        <f>'Ordine - DDT'!H77</f>
        <v>0</v>
      </c>
      <c r="E12" s="172">
        <f>'Ordine - DDT'!I77</f>
        <v>0</v>
      </c>
      <c r="F12" s="172">
        <f>'Ordine - DDT'!J77</f>
        <v>0</v>
      </c>
      <c r="G12" s="172">
        <f>'Ordine - DDT'!K77</f>
        <v>0</v>
      </c>
      <c r="H12" s="169">
        <f>D12+E12+F12+G12</f>
        <v>0</v>
      </c>
      <c r="I12" s="136"/>
    </row>
    <row r="13" spans="1:9" ht="15.75" thickBot="1" x14ac:dyDescent="0.3">
      <c r="A13" s="135"/>
      <c r="B13" s="131" t="s">
        <v>127</v>
      </c>
      <c r="C13" s="167" t="s">
        <v>0</v>
      </c>
      <c r="D13" s="167" t="s">
        <v>1</v>
      </c>
      <c r="E13" s="167" t="s">
        <v>2</v>
      </c>
      <c r="F13" s="167" t="s">
        <v>3</v>
      </c>
      <c r="G13" s="167" t="s">
        <v>4</v>
      </c>
      <c r="H13" s="173" t="s">
        <v>202</v>
      </c>
      <c r="I13" s="136"/>
    </row>
    <row r="14" spans="1:9" x14ac:dyDescent="0.25">
      <c r="A14" s="135"/>
      <c r="B14" s="126" t="s">
        <v>132</v>
      </c>
      <c r="C14" s="168"/>
      <c r="D14" s="126">
        <f>'Ordine - DDT'!H96+'Ordine - DDT'!H99+'Ordine - DDT'!H102+'Ordine - DDT'!H105</f>
        <v>0</v>
      </c>
      <c r="E14" s="126">
        <f>'Ordine - DDT'!I96+'Ordine - DDT'!I99+'Ordine - DDT'!I102+'Ordine - DDT'!I105</f>
        <v>0</v>
      </c>
      <c r="F14" s="126">
        <f>'Ordine - DDT'!J96+'Ordine - DDT'!J99+'Ordine - DDT'!J102+'Ordine - DDT'!J105</f>
        <v>0</v>
      </c>
      <c r="G14" s="126">
        <f>'Ordine - DDT'!K96+'Ordine - DDT'!K99+'Ordine - DDT'!K102+'Ordine - DDT'!K105</f>
        <v>0</v>
      </c>
      <c r="H14" s="169">
        <f>SUM(C14:G14)</f>
        <v>0</v>
      </c>
      <c r="I14" s="136"/>
    </row>
    <row r="15" spans="1:9" x14ac:dyDescent="0.25">
      <c r="A15" s="135"/>
      <c r="B15" s="126" t="s">
        <v>142</v>
      </c>
      <c r="C15" s="168"/>
      <c r="D15" s="126">
        <f>'Ordine - DDT'!H94+'Ordine - DDT'!H98+'Ordine - DDT'!H100+'Ordine - DDT'!H104+'Ordine - DDT'!H106</f>
        <v>0</v>
      </c>
      <c r="E15" s="126">
        <f>'Ordine - DDT'!I94+'Ordine - DDT'!I98+'Ordine - DDT'!I100+'Ordine - DDT'!I104+'Ordine - DDT'!I106</f>
        <v>0</v>
      </c>
      <c r="F15" s="126">
        <f>'Ordine - DDT'!J94+'Ordine - DDT'!J98+'Ordine - DDT'!J100+'Ordine - DDT'!J104+'Ordine - DDT'!J106</f>
        <v>0</v>
      </c>
      <c r="G15" s="126">
        <f>'Ordine - DDT'!K94+'Ordine - DDT'!K98+'Ordine - DDT'!K100+'Ordine - DDT'!K104+'Ordine - DDT'!K106</f>
        <v>0</v>
      </c>
      <c r="H15" s="169">
        <f>SUM(C15:G15)</f>
        <v>0</v>
      </c>
      <c r="I15" s="136"/>
    </row>
    <row r="16" spans="1:9" ht="15.75" thickBot="1" x14ac:dyDescent="0.3">
      <c r="A16" s="135"/>
      <c r="B16" s="126" t="s">
        <v>133</v>
      </c>
      <c r="C16" s="168"/>
      <c r="D16" s="168">
        <f>+'[1]Ordine - DDT'!H68+'[1]Ordine - DDT'!H72+'[1]Ordine - DDT'!H74+'[1]Ordine - DDT'!H75+'[1]Ordine - DDT'!H77+'[1]Ordine - DDT'!H79</f>
        <v>0</v>
      </c>
      <c r="E16" s="126">
        <f>'Ordine - DDT'!I93+'Ordine - DDT'!I95+'Ordine - DDT'!I97+'Ordine - DDT'!I101+'Ordine - DDT'!I103</f>
        <v>0</v>
      </c>
      <c r="F16" s="126">
        <f>'Ordine - DDT'!J93+'Ordine - DDT'!J95+'Ordine - DDT'!J97+'Ordine - DDT'!J101+'Ordine - DDT'!J103</f>
        <v>0</v>
      </c>
      <c r="G16" s="168">
        <f>+'[1]Ordine - DDT'!K68+'[1]Ordine - DDT'!K72+'[1]Ordine - DDT'!K74+'[1]Ordine - DDT'!K75+'[1]Ordine - DDT'!K77+'[1]Ordine - DDT'!K79</f>
        <v>0</v>
      </c>
      <c r="H16" s="169">
        <f>SUM(C16:G16)</f>
        <v>0</v>
      </c>
      <c r="I16" s="136"/>
    </row>
    <row r="17" spans="1:9" ht="15.75" thickBot="1" x14ac:dyDescent="0.3">
      <c r="A17" s="135"/>
      <c r="B17" s="131" t="s">
        <v>127</v>
      </c>
      <c r="C17" s="167" t="s">
        <v>69</v>
      </c>
      <c r="D17" s="167" t="s">
        <v>70</v>
      </c>
      <c r="E17" s="167" t="s">
        <v>66</v>
      </c>
      <c r="F17" s="167" t="s">
        <v>67</v>
      </c>
      <c r="G17" s="167" t="s">
        <v>68</v>
      </c>
      <c r="H17" s="132" t="s">
        <v>202</v>
      </c>
      <c r="I17" s="136"/>
    </row>
    <row r="18" spans="1:9" ht="15.75" thickBot="1" x14ac:dyDescent="0.3">
      <c r="A18" s="135"/>
      <c r="B18" s="126" t="s">
        <v>110</v>
      </c>
      <c r="C18" s="126">
        <f>'Ordine - DDT'!G108+'Ordine - DDT'!G110+'Ordine - DDT'!G111+'Ordine - DDT'!G112+'Ordine - DDT'!G113+'Ordine - DDT'!G114</f>
        <v>0</v>
      </c>
      <c r="D18" s="126">
        <f>'Ordine - DDT'!H108+'Ordine - DDT'!H110+'Ordine - DDT'!H111+'Ordine - DDT'!H112+'Ordine - DDT'!H113+'Ordine - DDT'!H114</f>
        <v>0</v>
      </c>
      <c r="E18" s="126">
        <f>'Ordine - DDT'!I108+'Ordine - DDT'!I110+'Ordine - DDT'!I111+'Ordine - DDT'!I112+'Ordine - DDT'!I113+'Ordine - DDT'!I114</f>
        <v>0</v>
      </c>
      <c r="F18" s="126">
        <f>'Ordine - DDT'!J108+'Ordine - DDT'!J110+'Ordine - DDT'!J111+'Ordine - DDT'!J112+'Ordine - DDT'!J113+'Ordine - DDT'!J114</f>
        <v>0</v>
      </c>
      <c r="G18" s="126">
        <f>'Ordine - DDT'!K108+'Ordine - DDT'!K110+'Ordine - DDT'!K111+'Ordine - DDT'!K112+'Ordine - DDT'!K113+'Ordine - DDT'!K114</f>
        <v>0</v>
      </c>
      <c r="H18" s="169">
        <f>SUM(C18:G18)</f>
        <v>0</v>
      </c>
      <c r="I18" s="136"/>
    </row>
    <row r="19" spans="1:9" ht="15.75" thickBot="1" x14ac:dyDescent="0.3">
      <c r="A19" s="135"/>
      <c r="B19" s="131" t="s">
        <v>127</v>
      </c>
      <c r="C19" s="167" t="s">
        <v>69</v>
      </c>
      <c r="D19" s="167" t="s">
        <v>70</v>
      </c>
      <c r="E19" s="167" t="s">
        <v>66</v>
      </c>
      <c r="F19" s="167" t="s">
        <v>71</v>
      </c>
      <c r="G19" s="167" t="s">
        <v>72</v>
      </c>
      <c r="H19" s="132" t="s">
        <v>202</v>
      </c>
      <c r="I19" s="136"/>
    </row>
    <row r="20" spans="1:9" x14ac:dyDescent="0.25">
      <c r="A20" s="135"/>
      <c r="B20" s="126" t="s">
        <v>112</v>
      </c>
      <c r="C20" s="126">
        <f>'Ordine - DDT'!G109+'Ordine - DDT'!G116+'Ordine - DDT'!G117+'Ordine - DDT'!G118+'Ordine - DDT'!G119+'Ordine - DDT'!G120</f>
        <v>0</v>
      </c>
      <c r="D20" s="126">
        <f>'Ordine - DDT'!H109+'Ordine - DDT'!H116+'Ordine - DDT'!H117+'Ordine - DDT'!H118+'Ordine - DDT'!H119+'Ordine - DDT'!H120</f>
        <v>0</v>
      </c>
      <c r="E20" s="126">
        <f>'Ordine - DDT'!I109+'Ordine - DDT'!I116+'Ordine - DDT'!I117+'Ordine - DDT'!I118+'Ordine - DDT'!I119+'Ordine - DDT'!I120</f>
        <v>0</v>
      </c>
      <c r="F20" s="126">
        <f>'Ordine - DDT'!J109+'Ordine - DDT'!J116+'Ordine - DDT'!J117+'Ordine - DDT'!J118+'Ordine - DDT'!J119+'Ordine - DDT'!J120</f>
        <v>0</v>
      </c>
      <c r="G20" s="168">
        <f>+'[1]Ordine - DDT'!K89+'[1]Ordine - DDT'!K90+'[1]Ordine - DDT'!K91+'[1]Ordine - DDT'!K92+'[1]Ordine - DDT'!K93+'[1]Ordine - DDT'!K94</f>
        <v>0</v>
      </c>
      <c r="H20" s="169">
        <f>SUM(C20:G20)</f>
        <v>0</v>
      </c>
      <c r="I20" s="136"/>
    </row>
    <row r="21" spans="1:9" x14ac:dyDescent="0.25">
      <c r="A21" s="138"/>
      <c r="B21" s="139"/>
      <c r="C21" s="139"/>
      <c r="D21" s="139"/>
      <c r="E21" s="139"/>
      <c r="F21" s="139"/>
      <c r="G21" s="139"/>
      <c r="H21" s="139"/>
      <c r="I21" s="140"/>
    </row>
  </sheetData>
  <mergeCells count="1">
    <mergeCell ref="B2:H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52"/>
  <sheetViews>
    <sheetView topLeftCell="A10" zoomScale="80" zoomScaleNormal="80" workbookViewId="0">
      <selection activeCell="E44" sqref="E44"/>
    </sheetView>
  </sheetViews>
  <sheetFormatPr defaultRowHeight="15" x14ac:dyDescent="0.25"/>
  <cols>
    <col min="1" max="1" width="1.140625" customWidth="1"/>
    <col min="2" max="2" width="7.42578125" bestFit="1" customWidth="1"/>
    <col min="3" max="3" width="12.42578125" bestFit="1" customWidth="1"/>
    <col min="4" max="4" width="33.85546875" bestFit="1" customWidth="1"/>
    <col min="5" max="5" width="12" bestFit="1" customWidth="1"/>
    <col min="6" max="6" width="9.28515625" customWidth="1"/>
    <col min="7" max="7" width="16.7109375" bestFit="1" customWidth="1"/>
    <col min="8" max="8" width="8.85546875" bestFit="1" customWidth="1"/>
    <col min="9" max="9" width="7.7109375" customWidth="1"/>
    <col min="10" max="10" width="7.28515625" customWidth="1"/>
    <col min="11" max="11" width="7" bestFit="1" customWidth="1"/>
    <col min="12" max="12" width="6" bestFit="1" customWidth="1"/>
    <col min="13" max="13" width="8.140625" customWidth="1"/>
    <col min="14" max="15" width="7.7109375" customWidth="1"/>
    <col min="16" max="16" width="1.140625" customWidth="1"/>
    <col min="18" max="18" width="7.5703125" bestFit="1" customWidth="1"/>
    <col min="19" max="19" width="27.5703125" bestFit="1" customWidth="1"/>
    <col min="20" max="20" width="3" bestFit="1" customWidth="1"/>
    <col min="21" max="21" width="8.85546875" bestFit="1" customWidth="1"/>
    <col min="22" max="22" width="8" bestFit="1" customWidth="1"/>
  </cols>
  <sheetData>
    <row r="1" spans="1:16" ht="3.75" customHeight="1" x14ac:dyDescent="0.25">
      <c r="A1" s="68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70"/>
    </row>
    <row r="2" spans="1:16" ht="12" customHeight="1" x14ac:dyDescent="0.25">
      <c r="A2" s="71"/>
      <c r="B2" s="30"/>
      <c r="C2" s="30"/>
      <c r="D2" s="227" t="s">
        <v>83</v>
      </c>
      <c r="E2" s="227"/>
      <c r="F2" s="228" t="s">
        <v>97</v>
      </c>
      <c r="G2" s="229"/>
      <c r="H2" s="89"/>
      <c r="I2" s="125" t="s">
        <v>106</v>
      </c>
      <c r="J2" s="290">
        <f>'Ordine - DDT'!J2:K2</f>
        <v>0</v>
      </c>
      <c r="K2" s="291"/>
      <c r="L2" s="125" t="s">
        <v>85</v>
      </c>
      <c r="M2" s="292">
        <f>'Ordine - DDT'!M2:O2</f>
        <v>0</v>
      </c>
      <c r="N2" s="293"/>
      <c r="O2" s="294"/>
      <c r="P2" s="72"/>
    </row>
    <row r="3" spans="1:16" ht="3.75" customHeight="1" x14ac:dyDescent="0.25">
      <c r="A3" s="71"/>
      <c r="B3" s="30"/>
      <c r="C3" s="30"/>
      <c r="D3" s="76"/>
      <c r="E3" s="77"/>
      <c r="F3" s="228"/>
      <c r="G3" s="229"/>
      <c r="H3" s="30"/>
      <c r="I3" s="30"/>
      <c r="J3" s="75"/>
      <c r="K3" s="75"/>
      <c r="L3" s="30"/>
      <c r="M3" s="75"/>
      <c r="N3" s="75"/>
      <c r="O3" s="75"/>
      <c r="P3" s="72"/>
    </row>
    <row r="4" spans="1:16" ht="12" customHeight="1" x14ac:dyDescent="0.25">
      <c r="A4" s="71"/>
      <c r="B4" s="285"/>
      <c r="C4" s="285"/>
      <c r="D4" s="233" t="s">
        <v>88</v>
      </c>
      <c r="E4" s="233"/>
      <c r="F4" s="228"/>
      <c r="G4" s="229"/>
      <c r="H4" s="88"/>
      <c r="I4" s="124" t="s">
        <v>89</v>
      </c>
      <c r="J4" s="290">
        <f>'Ordine - DDT'!J4:K4</f>
        <v>0</v>
      </c>
      <c r="K4" s="291"/>
      <c r="L4" s="124" t="s">
        <v>90</v>
      </c>
      <c r="M4" s="290">
        <f>+M6*0.03</f>
        <v>0</v>
      </c>
      <c r="N4" s="295"/>
      <c r="O4" s="291"/>
      <c r="P4" s="72"/>
    </row>
    <row r="5" spans="1:16" ht="3.75" customHeight="1" x14ac:dyDescent="0.25">
      <c r="A5" s="71"/>
      <c r="B5" s="285"/>
      <c r="C5" s="285"/>
      <c r="D5" s="233"/>
      <c r="E5" s="233"/>
      <c r="F5" s="228"/>
      <c r="G5" s="229"/>
      <c r="H5" s="30"/>
      <c r="I5" s="30"/>
      <c r="J5" s="75"/>
      <c r="K5" s="75"/>
      <c r="L5" s="30"/>
      <c r="M5" s="75"/>
      <c r="N5" s="75"/>
      <c r="O5" s="75"/>
      <c r="P5" s="72"/>
    </row>
    <row r="6" spans="1:16" ht="12" customHeight="1" x14ac:dyDescent="0.25">
      <c r="A6" s="71"/>
      <c r="B6" s="285"/>
      <c r="C6" s="285"/>
      <c r="D6" s="233"/>
      <c r="E6" s="233"/>
      <c r="F6" s="228"/>
      <c r="G6" s="229"/>
      <c r="H6" s="87"/>
      <c r="I6" s="87"/>
      <c r="J6" s="240" t="s">
        <v>92</v>
      </c>
      <c r="K6" s="240"/>
      <c r="L6" s="240"/>
      <c r="M6" s="259">
        <f>+H27</f>
        <v>0</v>
      </c>
      <c r="N6" s="260"/>
      <c r="O6" s="261"/>
      <c r="P6" s="72"/>
    </row>
    <row r="7" spans="1:16" ht="3.75" customHeight="1" x14ac:dyDescent="0.25">
      <c r="A7" s="71"/>
      <c r="B7" s="285"/>
      <c r="C7" s="285"/>
      <c r="D7" s="233"/>
      <c r="E7" s="233"/>
      <c r="F7" s="228"/>
      <c r="G7" s="229"/>
      <c r="H7" s="75"/>
      <c r="I7" s="75"/>
      <c r="J7" s="75"/>
      <c r="K7" s="75"/>
      <c r="L7" s="30"/>
      <c r="M7" s="75"/>
      <c r="N7" s="75"/>
      <c r="O7" s="75"/>
      <c r="P7" s="72"/>
    </row>
    <row r="8" spans="1:16" ht="12" customHeight="1" x14ac:dyDescent="0.25">
      <c r="A8" s="71"/>
      <c r="B8" s="285"/>
      <c r="C8" s="285"/>
      <c r="D8" s="233"/>
      <c r="E8" s="233"/>
      <c r="F8" s="228"/>
      <c r="G8" s="229"/>
      <c r="H8" s="87"/>
      <c r="I8" s="87"/>
      <c r="J8" s="238" t="s">
        <v>107</v>
      </c>
      <c r="K8" s="238"/>
      <c r="L8" s="238"/>
      <c r="M8" s="262">
        <f>+M27</f>
        <v>0</v>
      </c>
      <c r="N8" s="263"/>
      <c r="O8" s="264"/>
      <c r="P8" s="72"/>
    </row>
    <row r="9" spans="1:16" ht="3.75" customHeight="1" x14ac:dyDescent="0.25">
      <c r="A9" s="71"/>
      <c r="B9" s="285"/>
      <c r="C9" s="285"/>
      <c r="D9" s="233"/>
      <c r="E9" s="233"/>
      <c r="F9" s="90"/>
      <c r="G9" s="91"/>
      <c r="H9" s="75"/>
      <c r="I9" s="75"/>
      <c r="J9" s="124"/>
      <c r="K9" s="124"/>
      <c r="L9" s="124"/>
      <c r="M9" s="75"/>
      <c r="N9" s="75"/>
      <c r="O9" s="75"/>
      <c r="P9" s="72"/>
    </row>
    <row r="10" spans="1:16" ht="12" customHeight="1" x14ac:dyDescent="0.25">
      <c r="A10" s="71"/>
      <c r="B10" s="285"/>
      <c r="C10" s="285"/>
      <c r="D10" s="233"/>
      <c r="E10" s="233"/>
      <c r="F10" s="90"/>
      <c r="G10" s="91"/>
      <c r="H10" s="87"/>
      <c r="I10" s="87"/>
      <c r="J10" s="238" t="s">
        <v>95</v>
      </c>
      <c r="K10" s="238"/>
      <c r="L10" s="238"/>
      <c r="M10" s="262">
        <f>+K27</f>
        <v>0</v>
      </c>
      <c r="N10" s="263"/>
      <c r="O10" s="264"/>
      <c r="P10" s="72"/>
    </row>
    <row r="11" spans="1:16" ht="3.75" customHeight="1" x14ac:dyDescent="0.25">
      <c r="A11" s="71"/>
      <c r="B11" s="285"/>
      <c r="C11" s="285"/>
      <c r="D11" s="233"/>
      <c r="E11" s="233"/>
      <c r="F11" s="90"/>
      <c r="G11" s="91"/>
      <c r="H11" s="75"/>
      <c r="I11" s="75"/>
      <c r="J11" s="124"/>
      <c r="K11" s="124"/>
      <c r="L11" s="124"/>
      <c r="M11" s="75"/>
      <c r="N11" s="75"/>
      <c r="O11" s="75"/>
      <c r="P11" s="72"/>
    </row>
    <row r="12" spans="1:16" ht="12" customHeight="1" x14ac:dyDescent="0.25">
      <c r="A12" s="71"/>
      <c r="B12" s="285"/>
      <c r="C12" s="285"/>
      <c r="D12" s="233"/>
      <c r="E12" s="233"/>
      <c r="F12" s="90"/>
      <c r="G12" s="91"/>
      <c r="H12" s="242"/>
      <c r="I12" s="243"/>
      <c r="J12" s="243"/>
      <c r="K12" s="240" t="s">
        <v>91</v>
      </c>
      <c r="L12" s="241"/>
      <c r="M12" s="252">
        <f>+I27</f>
        <v>0</v>
      </c>
      <c r="N12" s="253"/>
      <c r="O12" s="254"/>
      <c r="P12" s="72"/>
    </row>
    <row r="13" spans="1:16" ht="3.75" customHeight="1" x14ac:dyDescent="0.25">
      <c r="A13" s="71"/>
      <c r="B13" s="285"/>
      <c r="C13" s="285"/>
      <c r="D13" s="233"/>
      <c r="E13" s="233"/>
      <c r="F13" s="75"/>
      <c r="G13" s="75"/>
      <c r="H13" s="75"/>
      <c r="I13" s="75"/>
      <c r="J13" s="30"/>
      <c r="K13" s="30"/>
      <c r="L13" s="30"/>
      <c r="M13" s="30"/>
      <c r="N13" s="30"/>
      <c r="O13" s="30"/>
      <c r="P13" s="72"/>
    </row>
    <row r="14" spans="1:16" ht="12" customHeight="1" x14ac:dyDescent="0.25">
      <c r="A14" s="71"/>
      <c r="B14" s="285"/>
      <c r="C14" s="285"/>
      <c r="D14" s="233"/>
      <c r="E14" s="233"/>
      <c r="F14" s="250"/>
      <c r="G14" s="251"/>
      <c r="H14" s="267" t="s">
        <v>103</v>
      </c>
      <c r="I14" s="268"/>
      <c r="J14" s="268"/>
      <c r="K14" s="269"/>
      <c r="L14" s="31"/>
      <c r="M14" s="267" t="s">
        <v>105</v>
      </c>
      <c r="N14" s="268"/>
      <c r="O14" s="269"/>
      <c r="P14" s="72"/>
    </row>
    <row r="15" spans="1:16" ht="3.75" customHeight="1" x14ac:dyDescent="0.25">
      <c r="A15" s="71"/>
      <c r="B15" s="285"/>
      <c r="C15" s="285"/>
      <c r="D15" s="82"/>
      <c r="E15" s="82"/>
      <c r="F15" s="250"/>
      <c r="G15" s="251"/>
      <c r="H15" s="85"/>
      <c r="I15" s="78"/>
      <c r="J15" s="78"/>
      <c r="K15" s="86"/>
      <c r="L15" s="113"/>
      <c r="M15" s="85"/>
      <c r="N15" s="78"/>
      <c r="O15" s="86"/>
      <c r="P15" s="72"/>
    </row>
    <row r="16" spans="1:16" ht="12" customHeight="1" x14ac:dyDescent="0.25">
      <c r="A16" s="71"/>
      <c r="B16" s="285"/>
      <c r="C16" s="285"/>
      <c r="D16" s="239" t="s">
        <v>84</v>
      </c>
      <c r="E16" s="239"/>
      <c r="F16" s="250"/>
      <c r="G16" s="251"/>
      <c r="H16" s="270" t="s">
        <v>104</v>
      </c>
      <c r="I16" s="271"/>
      <c r="J16" s="271"/>
      <c r="K16" s="272"/>
      <c r="L16" s="31"/>
      <c r="M16" s="270" t="s">
        <v>104</v>
      </c>
      <c r="N16" s="271"/>
      <c r="O16" s="272"/>
      <c r="P16" s="72"/>
    </row>
    <row r="17" spans="1:23" ht="3.75" customHeight="1" x14ac:dyDescent="0.25">
      <c r="A17" s="71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72"/>
    </row>
    <row r="18" spans="1:23" ht="3.75" customHeight="1" x14ac:dyDescent="0.25">
      <c r="A18" s="71"/>
      <c r="B18" s="265"/>
      <c r="C18" s="265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72"/>
    </row>
    <row r="19" spans="1:23" x14ac:dyDescent="0.25">
      <c r="A19" s="71"/>
      <c r="B19" s="266" t="str">
        <f>'Modulo d''ordine - O''PRESS'!E2</f>
        <v>RAGIONE SOCIALE</v>
      </c>
      <c r="C19" s="266"/>
      <c r="D19" s="281">
        <f>'Modulo d''ordine - O''PRESS'!F2</f>
        <v>0</v>
      </c>
      <c r="E19" s="282"/>
      <c r="F19" s="234" t="str">
        <f>'Modulo d''ordine - O''PRESS'!E4</f>
        <v>DESTINAZIONE MERCE</v>
      </c>
      <c r="G19" s="235"/>
      <c r="H19" s="296">
        <f>'Modulo d''ordine - O''PRESS'!F4</f>
        <v>0</v>
      </c>
      <c r="I19" s="297"/>
      <c r="J19" s="297"/>
      <c r="K19" s="297"/>
      <c r="L19" s="297"/>
      <c r="M19" s="297"/>
      <c r="N19" s="297"/>
      <c r="O19" s="298"/>
      <c r="P19" s="72"/>
    </row>
    <row r="20" spans="1:23" ht="15.75" customHeight="1" x14ac:dyDescent="0.25">
      <c r="A20" s="71"/>
      <c r="B20" s="266" t="str">
        <f>'Modulo d''ordine - O''PRESS'!E3</f>
        <v>INDIRIZZO FATTURAZIONE</v>
      </c>
      <c r="C20" s="266"/>
      <c r="D20" s="281">
        <f>'Modulo d''ordine - O''PRESS'!F3</f>
        <v>0</v>
      </c>
      <c r="E20" s="282"/>
      <c r="F20" s="234"/>
      <c r="G20" s="235"/>
      <c r="H20" s="299"/>
      <c r="I20" s="300"/>
      <c r="J20" s="300"/>
      <c r="K20" s="300"/>
      <c r="L20" s="300"/>
      <c r="M20" s="300"/>
      <c r="N20" s="300"/>
      <c r="O20" s="301"/>
      <c r="P20" s="72"/>
    </row>
    <row r="21" spans="1:23" ht="15.75" x14ac:dyDescent="0.25">
      <c r="A21" s="71"/>
      <c r="B21" s="30"/>
      <c r="C21" s="81" t="str">
        <f>'Modulo d''ordine - O''PRESS'!J3</f>
        <v>P.IVA:</v>
      </c>
      <c r="D21" s="283">
        <f>'Modulo d''ordine - O''PRESS'!K3</f>
        <v>0</v>
      </c>
      <c r="E21" s="284"/>
      <c r="F21" s="30"/>
      <c r="G21" s="64" t="str">
        <f>'Modulo d''ordine - O''PRESS'!J4</f>
        <v xml:space="preserve">TEL: </v>
      </c>
      <c r="H21" s="302">
        <f>'Modulo d''ordine - O''PRESS'!K4</f>
        <v>0</v>
      </c>
      <c r="I21" s="303"/>
      <c r="J21" s="304"/>
      <c r="K21" s="276" t="s">
        <v>98</v>
      </c>
      <c r="L21" s="277"/>
      <c r="M21" s="305"/>
      <c r="N21" s="306"/>
      <c r="O21" s="307"/>
      <c r="P21" s="72"/>
    </row>
    <row r="22" spans="1:23" x14ac:dyDescent="0.25">
      <c r="A22" s="71"/>
      <c r="B22" s="266" t="str">
        <f>'Modulo d''ordine - O''PRESS'!E5</f>
        <v>CODICE UNIVOCO</v>
      </c>
      <c r="C22" s="266"/>
      <c r="D22" s="281">
        <f>'Modulo d''ordine - O''PRESS'!F5</f>
        <v>0</v>
      </c>
      <c r="E22" s="282"/>
      <c r="F22" s="30"/>
      <c r="G22" s="30"/>
      <c r="H22" s="308" t="str">
        <f>'Modulo d''ordine - O''PRESS'!I5</f>
        <v xml:space="preserve">NOTE: </v>
      </c>
      <c r="I22" s="309"/>
      <c r="J22" s="309"/>
      <c r="K22" s="309"/>
      <c r="L22" s="309"/>
      <c r="M22" s="309"/>
      <c r="N22" s="309"/>
      <c r="O22" s="310"/>
      <c r="P22" s="72"/>
    </row>
    <row r="23" spans="1:23" ht="3.75" customHeight="1" x14ac:dyDescent="0.25">
      <c r="A23" s="73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98"/>
      <c r="P23" s="74"/>
    </row>
    <row r="24" spans="1:23" ht="3.75" customHeight="1" x14ac:dyDescent="0.25">
      <c r="A24" s="133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41"/>
      <c r="P24" s="142"/>
    </row>
    <row r="25" spans="1:23" ht="15.75" thickBot="1" x14ac:dyDescent="0.3">
      <c r="A25" s="135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36"/>
      <c r="R25" s="49"/>
      <c r="S25" s="49"/>
      <c r="T25" s="49"/>
      <c r="U25" s="49"/>
      <c r="V25" s="49"/>
      <c r="W25" s="49"/>
    </row>
    <row r="26" spans="1:23" ht="15.75" thickBot="1" x14ac:dyDescent="0.3">
      <c r="A26" s="135"/>
      <c r="B26" s="10"/>
      <c r="C26" s="10"/>
      <c r="D26" s="10"/>
      <c r="E26" s="10"/>
      <c r="F26" s="10"/>
      <c r="G26" s="10"/>
      <c r="H26" s="10"/>
      <c r="I26" s="311" t="s">
        <v>146</v>
      </c>
      <c r="J26" s="312"/>
      <c r="K26" s="313" t="s">
        <v>147</v>
      </c>
      <c r="L26" s="313"/>
      <c r="M26" s="313" t="s">
        <v>149</v>
      </c>
      <c r="N26" s="314"/>
      <c r="O26" s="10"/>
      <c r="P26" s="136"/>
      <c r="R26" s="49"/>
      <c r="S26" s="49"/>
      <c r="T26" s="49"/>
      <c r="U26" s="49"/>
      <c r="V26" s="49"/>
      <c r="W26" s="49"/>
    </row>
    <row r="27" spans="1:23" ht="15.75" thickBot="1" x14ac:dyDescent="0.3">
      <c r="A27" s="135"/>
      <c r="B27" s="10"/>
      <c r="C27" s="137"/>
      <c r="D27" s="137"/>
      <c r="E27" s="137"/>
      <c r="F27" s="137"/>
      <c r="G27" s="128" t="s">
        <v>144</v>
      </c>
      <c r="H27" s="129">
        <f t="shared" ref="H27:N27" si="0">SUM(H30:H51)</f>
        <v>0</v>
      </c>
      <c r="I27" s="319">
        <f t="shared" si="0"/>
        <v>0</v>
      </c>
      <c r="J27" s="320">
        <f t="shared" si="0"/>
        <v>0</v>
      </c>
      <c r="K27" s="317">
        <f t="shared" si="0"/>
        <v>0</v>
      </c>
      <c r="L27" s="317">
        <f t="shared" si="0"/>
        <v>0</v>
      </c>
      <c r="M27" s="315">
        <f t="shared" si="0"/>
        <v>0</v>
      </c>
      <c r="N27" s="316">
        <f t="shared" si="0"/>
        <v>0</v>
      </c>
      <c r="O27" s="10"/>
      <c r="P27" s="136"/>
      <c r="R27" s="49"/>
      <c r="S27" s="49"/>
      <c r="T27" s="49"/>
      <c r="U27" s="49"/>
      <c r="V27" s="49"/>
      <c r="W27" s="49"/>
    </row>
    <row r="28" spans="1:23" ht="15.75" thickBot="1" x14ac:dyDescent="0.3">
      <c r="A28" s="135"/>
      <c r="B28" s="10"/>
      <c r="C28" s="137"/>
      <c r="D28" s="137"/>
      <c r="E28" s="137"/>
      <c r="F28" s="137"/>
      <c r="G28" s="137"/>
      <c r="H28" s="137"/>
      <c r="I28" s="10"/>
      <c r="J28" s="10"/>
      <c r="K28" s="10"/>
      <c r="L28" s="10"/>
      <c r="M28" s="10"/>
      <c r="N28" s="10"/>
      <c r="O28" s="10"/>
      <c r="P28" s="136"/>
      <c r="R28" s="49"/>
      <c r="S28" s="49"/>
      <c r="T28" s="49"/>
      <c r="U28" s="49"/>
      <c r="V28" s="49"/>
      <c r="W28" s="49"/>
    </row>
    <row r="29" spans="1:23" ht="15.75" thickBot="1" x14ac:dyDescent="0.3">
      <c r="A29" s="135"/>
      <c r="B29" s="10"/>
      <c r="C29" s="130" t="s">
        <v>126</v>
      </c>
      <c r="D29" s="131" t="s">
        <v>127</v>
      </c>
      <c r="E29" s="131" t="s">
        <v>128</v>
      </c>
      <c r="F29" s="131" t="s">
        <v>129</v>
      </c>
      <c r="G29" s="131" t="s">
        <v>130</v>
      </c>
      <c r="H29" s="132" t="s">
        <v>131</v>
      </c>
      <c r="I29" s="311" t="s">
        <v>143</v>
      </c>
      <c r="J29" s="312"/>
      <c r="K29" s="313" t="s">
        <v>148</v>
      </c>
      <c r="L29" s="318"/>
      <c r="M29" s="313" t="s">
        <v>149</v>
      </c>
      <c r="N29" s="314"/>
      <c r="O29" s="10"/>
      <c r="P29" s="136"/>
      <c r="R29" s="49"/>
      <c r="S29" s="49"/>
      <c r="T29" s="49"/>
      <c r="U29" s="49"/>
      <c r="V29" s="49"/>
      <c r="W29" s="49"/>
    </row>
    <row r="30" spans="1:23" x14ac:dyDescent="0.25">
      <c r="A30" s="135"/>
      <c r="B30" s="10"/>
      <c r="C30" s="126" t="s">
        <v>109</v>
      </c>
      <c r="D30" s="126" t="s">
        <v>110</v>
      </c>
      <c r="E30" s="126">
        <v>22</v>
      </c>
      <c r="F30" s="127">
        <v>12.5</v>
      </c>
      <c r="G30" s="127">
        <f t="shared" ref="G30:G51" si="1">(F30*0.6)/1.22</f>
        <v>6.1475409836065573</v>
      </c>
      <c r="H30" s="148">
        <f>+'Ordine - DDT'!L108+'Ordine - DDT'!L110+'Ordine - DDT'!L111+'Ordine - DDT'!L112+'Ordine - DDT'!L113+'Ordine - DDT'!L114</f>
        <v>0</v>
      </c>
      <c r="I30" s="287">
        <f t="shared" ref="I30:I50" si="2">G30*H30</f>
        <v>0</v>
      </c>
      <c r="J30" s="288"/>
      <c r="K30" s="287">
        <f t="shared" ref="K30:K50" si="3">(I30*1.22)-I30</f>
        <v>0</v>
      </c>
      <c r="L30" s="288"/>
      <c r="M30" s="287">
        <f t="shared" ref="M30:M50" si="4">I30+K30</f>
        <v>0</v>
      </c>
      <c r="N30" s="287"/>
      <c r="O30" s="10"/>
      <c r="P30" s="136"/>
    </row>
    <row r="31" spans="1:23" x14ac:dyDescent="0.25">
      <c r="A31" s="135"/>
      <c r="B31" s="10"/>
      <c r="C31" s="126" t="s">
        <v>111</v>
      </c>
      <c r="D31" s="126" t="s">
        <v>112</v>
      </c>
      <c r="E31" s="126">
        <v>22</v>
      </c>
      <c r="F31" s="127">
        <v>12.5</v>
      </c>
      <c r="G31" s="127">
        <f>(F31*0.4)/1.22</f>
        <v>4.0983606557377046</v>
      </c>
      <c r="H31" s="148">
        <f>+'Ordine - DDT'!L109+'Ordine - DDT'!L116+'Ordine - DDT'!L117+'Ordine - DDT'!L118+'Ordine - DDT'!L119+'Ordine - DDT'!L120</f>
        <v>0</v>
      </c>
      <c r="I31" s="287">
        <f t="shared" si="2"/>
        <v>0</v>
      </c>
      <c r="J31" s="288"/>
      <c r="K31" s="287">
        <f t="shared" si="3"/>
        <v>0</v>
      </c>
      <c r="L31" s="288"/>
      <c r="M31" s="287">
        <f t="shared" si="4"/>
        <v>0</v>
      </c>
      <c r="N31" s="287"/>
      <c r="O31" s="10"/>
      <c r="P31" s="136"/>
    </row>
    <row r="32" spans="1:23" hidden="1" x14ac:dyDescent="0.25">
      <c r="A32" s="135"/>
      <c r="B32" s="10"/>
      <c r="C32" s="126" t="s">
        <v>113</v>
      </c>
      <c r="D32" s="126" t="s">
        <v>134</v>
      </c>
      <c r="E32" s="126">
        <v>22</v>
      </c>
      <c r="F32" s="127">
        <v>22</v>
      </c>
      <c r="G32" s="127">
        <f t="shared" si="1"/>
        <v>10.819672131147541</v>
      </c>
      <c r="H32" s="148"/>
      <c r="I32" s="288">
        <f t="shared" si="2"/>
        <v>0</v>
      </c>
      <c r="J32" s="289"/>
      <c r="K32" s="288">
        <f t="shared" si="3"/>
        <v>0</v>
      </c>
      <c r="L32" s="289"/>
      <c r="M32" s="288">
        <f t="shared" si="4"/>
        <v>0</v>
      </c>
      <c r="N32" s="289"/>
      <c r="O32" s="10"/>
      <c r="P32" s="136"/>
    </row>
    <row r="33" spans="1:16" hidden="1" x14ac:dyDescent="0.25">
      <c r="A33" s="135"/>
      <c r="B33" s="10"/>
      <c r="C33" s="126" t="s">
        <v>113</v>
      </c>
      <c r="D33" s="126" t="s">
        <v>132</v>
      </c>
      <c r="E33" s="126">
        <v>22</v>
      </c>
      <c r="F33" s="127">
        <v>18</v>
      </c>
      <c r="G33" s="127">
        <f t="shared" si="1"/>
        <v>8.8524590163934427</v>
      </c>
      <c r="H33" s="148">
        <f>+'Ordine - DDT'!L96+'Ordine - DDT'!L99+'Ordine - DDT'!L105+'Ordine - DDT'!L102</f>
        <v>0</v>
      </c>
      <c r="I33" s="288">
        <f t="shared" si="2"/>
        <v>0</v>
      </c>
      <c r="J33" s="289"/>
      <c r="K33" s="288">
        <f t="shared" si="3"/>
        <v>0</v>
      </c>
      <c r="L33" s="289"/>
      <c r="M33" s="288">
        <f t="shared" si="4"/>
        <v>0</v>
      </c>
      <c r="N33" s="289"/>
      <c r="O33" s="10"/>
      <c r="P33" s="136"/>
    </row>
    <row r="34" spans="1:16" hidden="1" x14ac:dyDescent="0.25">
      <c r="A34" s="135"/>
      <c r="B34" s="10"/>
      <c r="C34" s="126" t="s">
        <v>114</v>
      </c>
      <c r="D34" s="126" t="s">
        <v>135</v>
      </c>
      <c r="E34" s="126">
        <v>22</v>
      </c>
      <c r="F34" s="127">
        <v>22</v>
      </c>
      <c r="G34" s="127">
        <f t="shared" si="1"/>
        <v>10.819672131147541</v>
      </c>
      <c r="H34" s="148">
        <f>+'Ordine - DDT'!L97</f>
        <v>0</v>
      </c>
      <c r="I34" s="288">
        <f t="shared" si="2"/>
        <v>0</v>
      </c>
      <c r="J34" s="289"/>
      <c r="K34" s="288">
        <f t="shared" si="3"/>
        <v>0</v>
      </c>
      <c r="L34" s="289"/>
      <c r="M34" s="288">
        <f t="shared" si="4"/>
        <v>0</v>
      </c>
      <c r="N34" s="289"/>
      <c r="O34" s="10"/>
      <c r="P34" s="136"/>
    </row>
    <row r="35" spans="1:16" hidden="1" x14ac:dyDescent="0.25">
      <c r="A35" s="135"/>
      <c r="B35" s="10"/>
      <c r="C35" s="126" t="s">
        <v>114</v>
      </c>
      <c r="D35" s="126" t="s">
        <v>133</v>
      </c>
      <c r="E35" s="126">
        <v>22</v>
      </c>
      <c r="F35" s="127">
        <v>18</v>
      </c>
      <c r="G35" s="127">
        <f t="shared" si="1"/>
        <v>8.8524590163934427</v>
      </c>
      <c r="H35" s="148">
        <f>+'Ordine - DDT'!L93+'Ordine - DDT'!L95+'Ordine - DDT'!L101+'Ordine - DDT'!L103</f>
        <v>0</v>
      </c>
      <c r="I35" s="288">
        <f t="shared" si="2"/>
        <v>0</v>
      </c>
      <c r="J35" s="289"/>
      <c r="K35" s="288">
        <f t="shared" si="3"/>
        <v>0</v>
      </c>
      <c r="L35" s="289"/>
      <c r="M35" s="288">
        <f t="shared" si="4"/>
        <v>0</v>
      </c>
      <c r="N35" s="289"/>
      <c r="O35" s="10"/>
      <c r="P35" s="136"/>
    </row>
    <row r="36" spans="1:16" hidden="1" x14ac:dyDescent="0.25">
      <c r="A36" s="135"/>
      <c r="B36" s="10"/>
      <c r="C36" s="126" t="s">
        <v>153</v>
      </c>
      <c r="D36" s="126" t="s">
        <v>136</v>
      </c>
      <c r="E36" s="126">
        <v>22</v>
      </c>
      <c r="F36" s="127">
        <v>22</v>
      </c>
      <c r="G36" s="127">
        <f t="shared" si="1"/>
        <v>10.819672131147541</v>
      </c>
      <c r="H36" s="148">
        <f>+'Ordine - DDT'!L98</f>
        <v>0</v>
      </c>
      <c r="I36" s="288">
        <f t="shared" si="2"/>
        <v>0</v>
      </c>
      <c r="J36" s="289"/>
      <c r="K36" s="288">
        <f t="shared" si="3"/>
        <v>0</v>
      </c>
      <c r="L36" s="289"/>
      <c r="M36" s="288">
        <f t="shared" si="4"/>
        <v>0</v>
      </c>
      <c r="N36" s="289"/>
      <c r="O36" s="10"/>
      <c r="P36" s="136"/>
    </row>
    <row r="37" spans="1:16" hidden="1" x14ac:dyDescent="0.25">
      <c r="A37" s="135"/>
      <c r="B37" s="10"/>
      <c r="C37" s="126" t="s">
        <v>153</v>
      </c>
      <c r="D37" s="126" t="s">
        <v>142</v>
      </c>
      <c r="E37" s="126">
        <v>22</v>
      </c>
      <c r="F37" s="127">
        <v>18</v>
      </c>
      <c r="G37" s="127">
        <f t="shared" si="1"/>
        <v>8.8524590163934427</v>
      </c>
      <c r="H37" s="148">
        <f>+'Ordine - DDT'!L94+'Ordine - DDT'!L100+'Ordine - DDT'!L104+'Ordine - DDT'!L106</f>
        <v>0</v>
      </c>
      <c r="I37" s="288">
        <f t="shared" si="2"/>
        <v>0</v>
      </c>
      <c r="J37" s="289"/>
      <c r="K37" s="288">
        <f t="shared" si="3"/>
        <v>0</v>
      </c>
      <c r="L37" s="289"/>
      <c r="M37" s="288">
        <f t="shared" si="4"/>
        <v>0</v>
      </c>
      <c r="N37" s="289"/>
      <c r="O37" s="10"/>
      <c r="P37" s="136"/>
    </row>
    <row r="38" spans="1:16" x14ac:dyDescent="0.25">
      <c r="A38" s="135"/>
      <c r="B38" s="10"/>
      <c r="C38" s="126" t="s">
        <v>151</v>
      </c>
      <c r="D38" s="126" t="s">
        <v>152</v>
      </c>
      <c r="E38" s="126">
        <v>22</v>
      </c>
      <c r="F38" s="127">
        <v>22</v>
      </c>
      <c r="G38" s="127">
        <f>(F38*0.4)/1.22</f>
        <v>7.2131147540983616</v>
      </c>
      <c r="H38" s="148"/>
      <c r="I38" s="287">
        <f>G38*H38</f>
        <v>0</v>
      </c>
      <c r="J38" s="288"/>
      <c r="K38" s="287">
        <f>(I38*1.22)-I38</f>
        <v>0</v>
      </c>
      <c r="L38" s="288"/>
      <c r="M38" s="287">
        <f>I38+K38</f>
        <v>0</v>
      </c>
      <c r="N38" s="287"/>
      <c r="O38" s="10"/>
      <c r="P38" s="136"/>
    </row>
    <row r="39" spans="1:16" x14ac:dyDescent="0.25">
      <c r="A39" s="135"/>
      <c r="B39" s="10"/>
      <c r="C39" s="126" t="s">
        <v>115</v>
      </c>
      <c r="D39" s="126" t="s">
        <v>116</v>
      </c>
      <c r="E39" s="126">
        <v>22</v>
      </c>
      <c r="F39" s="127">
        <v>18</v>
      </c>
      <c r="G39" s="127">
        <f>(F39*0.4)/1.22</f>
        <v>5.9016393442622954</v>
      </c>
      <c r="H39" s="148">
        <f>+'Ordine - DDT'!L31+'Ordine - DDT'!L34+'Ordine - DDT'!L40+'Ordine - DDT'!L43+'Ordine - DDT'!L53+'Ordine - DDT'!L56+'Ordine - DDT'!L59+'Ordine - DDT'!L70+'Ordine - DDT'!L73+'Ordine - DDT'!L85+'Ordine - DDT'!L88+'Ordine - DDT'!L91</f>
        <v>0</v>
      </c>
      <c r="I39" s="287">
        <f t="shared" si="2"/>
        <v>0</v>
      </c>
      <c r="J39" s="288"/>
      <c r="K39" s="287">
        <f t="shared" si="3"/>
        <v>0</v>
      </c>
      <c r="L39" s="288"/>
      <c r="M39" s="287">
        <f t="shared" si="4"/>
        <v>0</v>
      </c>
      <c r="N39" s="287"/>
      <c r="O39" s="10"/>
      <c r="P39" s="136"/>
    </row>
    <row r="40" spans="1:16" x14ac:dyDescent="0.25">
      <c r="A40" s="135"/>
      <c r="B40" s="10"/>
      <c r="C40" s="126" t="s">
        <v>117</v>
      </c>
      <c r="D40" s="126" t="s">
        <v>137</v>
      </c>
      <c r="E40" s="126">
        <v>22</v>
      </c>
      <c r="F40" s="127">
        <v>22</v>
      </c>
      <c r="G40" s="127">
        <f t="shared" si="1"/>
        <v>10.819672131147541</v>
      </c>
      <c r="H40" s="148">
        <f>+'Ordine - DDT'!L47+'Ordine - DDT'!L48+'Ordine - DDT'!L49+'Ordine - DDT'!L50+'Ordine - DDT'!L63</f>
        <v>0</v>
      </c>
      <c r="I40" s="287">
        <f t="shared" si="2"/>
        <v>0</v>
      </c>
      <c r="J40" s="288"/>
      <c r="K40" s="287">
        <f t="shared" si="3"/>
        <v>0</v>
      </c>
      <c r="L40" s="288"/>
      <c r="M40" s="287">
        <f t="shared" si="4"/>
        <v>0</v>
      </c>
      <c r="N40" s="287"/>
      <c r="O40" s="10"/>
      <c r="P40" s="136"/>
    </row>
    <row r="41" spans="1:16" x14ac:dyDescent="0.25">
      <c r="A41" s="135"/>
      <c r="B41" s="10"/>
      <c r="C41" s="126" t="s">
        <v>117</v>
      </c>
      <c r="D41" s="126" t="s">
        <v>118</v>
      </c>
      <c r="E41" s="126">
        <v>22</v>
      </c>
      <c r="F41" s="127">
        <v>18</v>
      </c>
      <c r="G41" s="127">
        <f t="shared" si="1"/>
        <v>8.8524590163934427</v>
      </c>
      <c r="H41" s="148">
        <f>+'Ordine - DDT'!L26+'Ordine - DDT'!L29+'Ordine - DDT'!L32+'Ordine - DDT'!L44+'Ordine - DDT'!L55+'Ordine - DDT'!L65+'Ordine - DDT'!L72+'Ordine - DDT'!L86</f>
        <v>0</v>
      </c>
      <c r="I41" s="287">
        <f t="shared" si="2"/>
        <v>0</v>
      </c>
      <c r="J41" s="288"/>
      <c r="K41" s="287">
        <f t="shared" si="3"/>
        <v>0</v>
      </c>
      <c r="L41" s="288"/>
      <c r="M41" s="287">
        <f t="shared" si="4"/>
        <v>0</v>
      </c>
      <c r="N41" s="287"/>
      <c r="O41" s="10"/>
      <c r="P41" s="136"/>
    </row>
    <row r="42" spans="1:16" x14ac:dyDescent="0.25">
      <c r="A42" s="135"/>
      <c r="B42" s="10"/>
      <c r="C42" s="126" t="s">
        <v>119</v>
      </c>
      <c r="D42" s="126" t="s">
        <v>138</v>
      </c>
      <c r="E42" s="126">
        <v>22</v>
      </c>
      <c r="F42" s="127">
        <v>22</v>
      </c>
      <c r="G42" s="127">
        <f t="shared" si="1"/>
        <v>10.819672131147541</v>
      </c>
      <c r="H42" s="148">
        <f>+'Ordine - DDT'!L61</f>
        <v>0</v>
      </c>
      <c r="I42" s="287">
        <f t="shared" si="2"/>
        <v>0</v>
      </c>
      <c r="J42" s="288"/>
      <c r="K42" s="287">
        <f t="shared" si="3"/>
        <v>0</v>
      </c>
      <c r="L42" s="288"/>
      <c r="M42" s="287">
        <f t="shared" si="4"/>
        <v>0</v>
      </c>
      <c r="N42" s="287"/>
      <c r="O42" s="10"/>
      <c r="P42" s="136"/>
    </row>
    <row r="43" spans="1:16" x14ac:dyDescent="0.25">
      <c r="A43" s="135"/>
      <c r="B43" s="10"/>
      <c r="C43" s="126" t="s">
        <v>119</v>
      </c>
      <c r="D43" s="126" t="s">
        <v>139</v>
      </c>
      <c r="E43" s="126">
        <v>22</v>
      </c>
      <c r="F43" s="127">
        <v>18</v>
      </c>
      <c r="G43" s="127">
        <f t="shared" si="1"/>
        <v>8.8524590163934427</v>
      </c>
      <c r="H43" s="148">
        <f>+'Ordine - DDT'!L30+'Ordine - DDT'!L35+'Ordine - DDT'!L41+'Ordine - DDT'!L52+'Ordine - DDT'!L58+'Ordine - DDT'!L66+'Ordine - DDT'!L81+'Ordine - DDT'!L84+'Ordine - DDT'!L87+'Ordine - DDT'!L90</f>
        <v>0</v>
      </c>
      <c r="I43" s="287">
        <f t="shared" si="2"/>
        <v>0</v>
      </c>
      <c r="J43" s="288"/>
      <c r="K43" s="287">
        <f t="shared" si="3"/>
        <v>0</v>
      </c>
      <c r="L43" s="288"/>
      <c r="M43" s="287">
        <f t="shared" si="4"/>
        <v>0</v>
      </c>
      <c r="N43" s="287"/>
      <c r="O43" s="10"/>
      <c r="P43" s="136"/>
    </row>
    <row r="44" spans="1:16" x14ac:dyDescent="0.25">
      <c r="A44" s="135"/>
      <c r="B44" s="10"/>
      <c r="C44" s="126" t="s">
        <v>120</v>
      </c>
      <c r="D44" s="126" t="s">
        <v>145</v>
      </c>
      <c r="E44" s="126">
        <v>22</v>
      </c>
      <c r="F44" s="127">
        <v>22</v>
      </c>
      <c r="G44" s="127">
        <f>(F44*0.4)/1.22</f>
        <v>7.2131147540983616</v>
      </c>
      <c r="H44" s="148">
        <f>+'Ordine - DDT'!L64</f>
        <v>0</v>
      </c>
      <c r="I44" s="287">
        <f t="shared" ref="I44" si="5">G44*H44</f>
        <v>0</v>
      </c>
      <c r="J44" s="288"/>
      <c r="K44" s="287">
        <f t="shared" si="3"/>
        <v>0</v>
      </c>
      <c r="L44" s="288"/>
      <c r="M44" s="287">
        <f t="shared" si="4"/>
        <v>0</v>
      </c>
      <c r="N44" s="287"/>
      <c r="O44" s="10"/>
      <c r="P44" s="136"/>
    </row>
    <row r="45" spans="1:16" x14ac:dyDescent="0.25">
      <c r="A45" s="135"/>
      <c r="B45" s="10"/>
      <c r="C45" s="126" t="s">
        <v>120</v>
      </c>
      <c r="D45" s="126" t="s">
        <v>121</v>
      </c>
      <c r="E45" s="126">
        <v>22</v>
      </c>
      <c r="F45" s="127">
        <v>18</v>
      </c>
      <c r="G45" s="127">
        <f>(F45*0.4)/1.22</f>
        <v>5.9016393442622954</v>
      </c>
      <c r="H45" s="148">
        <f>+'Ordine - DDT'!L28+'Ordine - DDT'!L37+'Ordine - DDT'!L46+'Ordine - DDT'!L67+'Ordine - DDT'!L69+'Ordine - DDT'!L76+'Ordine - DDT'!L79+'Ordine - DDT'!L82</f>
        <v>0</v>
      </c>
      <c r="I45" s="287">
        <f t="shared" si="2"/>
        <v>0</v>
      </c>
      <c r="J45" s="288"/>
      <c r="K45" s="287">
        <f t="shared" si="3"/>
        <v>0</v>
      </c>
      <c r="L45" s="288"/>
      <c r="M45" s="287">
        <f t="shared" si="4"/>
        <v>0</v>
      </c>
      <c r="N45" s="287"/>
      <c r="O45" s="10"/>
      <c r="P45" s="136"/>
    </row>
    <row r="46" spans="1:16" x14ac:dyDescent="0.25">
      <c r="A46" s="135"/>
      <c r="B46" s="10"/>
      <c r="C46" s="126" t="s">
        <v>122</v>
      </c>
      <c r="D46" s="126" t="s">
        <v>140</v>
      </c>
      <c r="E46" s="126">
        <v>22</v>
      </c>
      <c r="F46" s="127">
        <v>22</v>
      </c>
      <c r="G46" s="127">
        <f t="shared" si="1"/>
        <v>10.819672131147541</v>
      </c>
      <c r="H46" s="148"/>
      <c r="I46" s="287">
        <f t="shared" si="2"/>
        <v>0</v>
      </c>
      <c r="J46" s="288"/>
      <c r="K46" s="287">
        <f t="shared" si="3"/>
        <v>0</v>
      </c>
      <c r="L46" s="288"/>
      <c r="M46" s="287">
        <f t="shared" si="4"/>
        <v>0</v>
      </c>
      <c r="N46" s="287"/>
      <c r="O46" s="10"/>
      <c r="P46" s="136"/>
    </row>
    <row r="47" spans="1:16" x14ac:dyDescent="0.25">
      <c r="A47" s="135"/>
      <c r="B47" s="10"/>
      <c r="C47" s="126" t="s">
        <v>122</v>
      </c>
      <c r="D47" s="126" t="s">
        <v>123</v>
      </c>
      <c r="E47" s="126">
        <v>22</v>
      </c>
      <c r="F47" s="127">
        <v>18</v>
      </c>
      <c r="G47" s="127">
        <f t="shared" si="1"/>
        <v>8.8524590163934427</v>
      </c>
      <c r="H47" s="148">
        <f>+'Ordine - DDT'!L27+'Ordine - DDT'!L36+'Ordine - DDT'!L39+'Ordine - DDT'!L42+'Ordine - DDT'!L54+'Ordine - DDT'!L57+'Ordine - DDT'!L75+'Ordine - DDT'!L83</f>
        <v>0</v>
      </c>
      <c r="I47" s="287">
        <f t="shared" si="2"/>
        <v>0</v>
      </c>
      <c r="J47" s="288"/>
      <c r="K47" s="287">
        <f t="shared" si="3"/>
        <v>0</v>
      </c>
      <c r="L47" s="288"/>
      <c r="M47" s="287">
        <f t="shared" si="4"/>
        <v>0</v>
      </c>
      <c r="N47" s="287"/>
      <c r="O47" s="10"/>
      <c r="P47" s="136"/>
    </row>
    <row r="48" spans="1:16" x14ac:dyDescent="0.25">
      <c r="A48" s="135"/>
      <c r="B48" s="10"/>
      <c r="C48" s="126" t="s">
        <v>124</v>
      </c>
      <c r="D48" s="126" t="s">
        <v>141</v>
      </c>
      <c r="E48" s="126">
        <v>22</v>
      </c>
      <c r="F48" s="127">
        <v>22</v>
      </c>
      <c r="G48" s="127">
        <f t="shared" si="1"/>
        <v>10.819672131147541</v>
      </c>
      <c r="H48" s="148">
        <f>+'Ordine - DDT'!L62+'Ordine - DDT'!L60</f>
        <v>0</v>
      </c>
      <c r="I48" s="287">
        <f t="shared" si="2"/>
        <v>0</v>
      </c>
      <c r="J48" s="288"/>
      <c r="K48" s="287">
        <f t="shared" si="3"/>
        <v>0</v>
      </c>
      <c r="L48" s="288"/>
      <c r="M48" s="287">
        <f t="shared" si="4"/>
        <v>0</v>
      </c>
      <c r="N48" s="287"/>
      <c r="O48" s="10"/>
      <c r="P48" s="136"/>
    </row>
    <row r="49" spans="1:16" x14ac:dyDescent="0.25">
      <c r="A49" s="135"/>
      <c r="B49" s="10"/>
      <c r="C49" s="126" t="s">
        <v>124</v>
      </c>
      <c r="D49" s="126" t="s">
        <v>125</v>
      </c>
      <c r="E49" s="126">
        <v>22</v>
      </c>
      <c r="F49" s="127">
        <v>18</v>
      </c>
      <c r="G49" s="127">
        <f t="shared" si="1"/>
        <v>8.8524590163934427</v>
      </c>
      <c r="H49" s="148">
        <f>+'Ordine - DDT'!L33+'Ordine - DDT'!L38+'Ordine - DDT'!L45+'Ordine - DDT'!L51+'Ordine - DDT'!L68+'Ordine - DDT'!L71+'Ordine - DDT'!L74+'Ordine - DDT'!L78+'Ordine - DDT'!L80+'Ordine - DDT'!L89</f>
        <v>0</v>
      </c>
      <c r="I49" s="287">
        <f t="shared" si="2"/>
        <v>0</v>
      </c>
      <c r="J49" s="288"/>
      <c r="K49" s="287">
        <f t="shared" si="3"/>
        <v>0</v>
      </c>
      <c r="L49" s="288"/>
      <c r="M49" s="287">
        <f t="shared" si="4"/>
        <v>0</v>
      </c>
      <c r="N49" s="287"/>
      <c r="O49" s="10"/>
      <c r="P49" s="136"/>
    </row>
    <row r="50" spans="1:16" x14ac:dyDescent="0.25">
      <c r="A50" s="135"/>
      <c r="B50" s="10"/>
      <c r="C50" s="126" t="s">
        <v>200</v>
      </c>
      <c r="D50" s="126" t="s">
        <v>199</v>
      </c>
      <c r="E50" s="126">
        <v>22</v>
      </c>
      <c r="F50" s="127">
        <v>22</v>
      </c>
      <c r="G50" s="127">
        <f t="shared" si="1"/>
        <v>10.819672131147541</v>
      </c>
      <c r="H50" s="148"/>
      <c r="I50" s="287">
        <f t="shared" si="2"/>
        <v>0</v>
      </c>
      <c r="J50" s="288"/>
      <c r="K50" s="287">
        <f t="shared" si="3"/>
        <v>0</v>
      </c>
      <c r="L50" s="288"/>
      <c r="M50" s="287">
        <f t="shared" si="4"/>
        <v>0</v>
      </c>
      <c r="N50" s="287"/>
      <c r="O50" s="10"/>
      <c r="P50" s="136"/>
    </row>
    <row r="51" spans="1:16" x14ac:dyDescent="0.25">
      <c r="A51" s="135"/>
      <c r="B51" s="10"/>
      <c r="C51" s="154" t="s">
        <v>200</v>
      </c>
      <c r="D51" s="126" t="s">
        <v>198</v>
      </c>
      <c r="E51" s="154">
        <v>22</v>
      </c>
      <c r="F51" s="127">
        <v>18</v>
      </c>
      <c r="G51" s="127">
        <f t="shared" si="1"/>
        <v>8.8524590163934427</v>
      </c>
      <c r="H51" s="148">
        <f>+'Ordine - DDT'!L77</f>
        <v>0</v>
      </c>
      <c r="I51" s="287">
        <f t="shared" ref="I51" si="6">G51*H51</f>
        <v>0</v>
      </c>
      <c r="J51" s="288"/>
      <c r="K51" s="287">
        <f t="shared" ref="K51" si="7">(I51*1.22)-I51</f>
        <v>0</v>
      </c>
      <c r="L51" s="288"/>
      <c r="M51" s="287">
        <f t="shared" ref="M51" si="8">I51+K51</f>
        <v>0</v>
      </c>
      <c r="N51" s="287"/>
      <c r="O51" s="10"/>
      <c r="P51" s="136"/>
    </row>
    <row r="52" spans="1:16" x14ac:dyDescent="0.25">
      <c r="A52" s="138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40"/>
    </row>
  </sheetData>
  <autoFilter ref="C29:N50" xr:uid="{00000000-0009-0000-0000-000002000000}">
    <filterColumn colId="6" showButton="0"/>
    <filterColumn colId="8" showButton="0"/>
    <filterColumn colId="10" showButton="0"/>
  </autoFilter>
  <mergeCells count="112">
    <mergeCell ref="I51:J51"/>
    <mergeCell ref="K51:L51"/>
    <mergeCell ref="M51:N51"/>
    <mergeCell ref="I47:J47"/>
    <mergeCell ref="I48:J48"/>
    <mergeCell ref="I49:J49"/>
    <mergeCell ref="I50:J50"/>
    <mergeCell ref="I29:J29"/>
    <mergeCell ref="I27:J27"/>
    <mergeCell ref="I40:J40"/>
    <mergeCell ref="I41:J41"/>
    <mergeCell ref="I42:J42"/>
    <mergeCell ref="I43:J43"/>
    <mergeCell ref="I45:J45"/>
    <mergeCell ref="I46:J46"/>
    <mergeCell ref="I33:J33"/>
    <mergeCell ref="I34:J34"/>
    <mergeCell ref="I35:J35"/>
    <mergeCell ref="K40:L40"/>
    <mergeCell ref="K41:L41"/>
    <mergeCell ref="K42:L42"/>
    <mergeCell ref="K43:L43"/>
    <mergeCell ref="K44:L44"/>
    <mergeCell ref="I44:J44"/>
    <mergeCell ref="B22:C22"/>
    <mergeCell ref="D22:E22"/>
    <mergeCell ref="H22:O22"/>
    <mergeCell ref="I36:J36"/>
    <mergeCell ref="I37:J37"/>
    <mergeCell ref="I39:J39"/>
    <mergeCell ref="I30:J30"/>
    <mergeCell ref="I31:J31"/>
    <mergeCell ref="I32:J32"/>
    <mergeCell ref="I38:J38"/>
    <mergeCell ref="I26:J26"/>
    <mergeCell ref="M38:N38"/>
    <mergeCell ref="M26:N26"/>
    <mergeCell ref="M27:N27"/>
    <mergeCell ref="M36:N36"/>
    <mergeCell ref="M37:N37"/>
    <mergeCell ref="M39:N39"/>
    <mergeCell ref="K26:L26"/>
    <mergeCell ref="K27:L27"/>
    <mergeCell ref="K29:L29"/>
    <mergeCell ref="M29:N29"/>
    <mergeCell ref="B18:C18"/>
    <mergeCell ref="B19:C19"/>
    <mergeCell ref="D19:E19"/>
    <mergeCell ref="F19:G20"/>
    <mergeCell ref="H19:O20"/>
    <mergeCell ref="B20:C20"/>
    <mergeCell ref="D20:E20"/>
    <mergeCell ref="D21:E21"/>
    <mergeCell ref="H21:J21"/>
    <mergeCell ref="K21:L21"/>
    <mergeCell ref="M21:O21"/>
    <mergeCell ref="D2:E2"/>
    <mergeCell ref="F2:G8"/>
    <mergeCell ref="J2:K2"/>
    <mergeCell ref="M2:O2"/>
    <mergeCell ref="B4:C16"/>
    <mergeCell ref="D4:E14"/>
    <mergeCell ref="J4:K4"/>
    <mergeCell ref="M4:O4"/>
    <mergeCell ref="J6:L6"/>
    <mergeCell ref="M6:O6"/>
    <mergeCell ref="J8:L8"/>
    <mergeCell ref="M8:O8"/>
    <mergeCell ref="J10:L10"/>
    <mergeCell ref="M10:O10"/>
    <mergeCell ref="H12:J12"/>
    <mergeCell ref="K12:L12"/>
    <mergeCell ref="M12:O12"/>
    <mergeCell ref="F14:G16"/>
    <mergeCell ref="H14:K14"/>
    <mergeCell ref="M14:O14"/>
    <mergeCell ref="D16:E16"/>
    <mergeCell ref="H16:K16"/>
    <mergeCell ref="M16:O16"/>
    <mergeCell ref="M42:N42"/>
    <mergeCell ref="M40:N40"/>
    <mergeCell ref="M41:N41"/>
    <mergeCell ref="K30:L30"/>
    <mergeCell ref="K31:L31"/>
    <mergeCell ref="K32:L32"/>
    <mergeCell ref="K33:L33"/>
    <mergeCell ref="K34:L34"/>
    <mergeCell ref="K35:L35"/>
    <mergeCell ref="K36:L36"/>
    <mergeCell ref="M35:N35"/>
    <mergeCell ref="M30:N30"/>
    <mergeCell ref="M31:N31"/>
    <mergeCell ref="M32:N32"/>
    <mergeCell ref="M33:N33"/>
    <mergeCell ref="M34:N34"/>
    <mergeCell ref="K37:L37"/>
    <mergeCell ref="K39:L39"/>
    <mergeCell ref="K38:L38"/>
    <mergeCell ref="M43:N43"/>
    <mergeCell ref="M44:N44"/>
    <mergeCell ref="M45:N45"/>
    <mergeCell ref="M46:N46"/>
    <mergeCell ref="K50:L50"/>
    <mergeCell ref="K45:L45"/>
    <mergeCell ref="K46:L46"/>
    <mergeCell ref="K47:L47"/>
    <mergeCell ref="K48:L48"/>
    <mergeCell ref="K49:L49"/>
    <mergeCell ref="M47:N47"/>
    <mergeCell ref="M48:N48"/>
    <mergeCell ref="M49:N49"/>
    <mergeCell ref="M50:N50"/>
  </mergeCells>
  <printOptions horizontalCentered="1"/>
  <pageMargins left="0.23622047244094491" right="0.23622047244094491" top="0.35433070866141736" bottom="0.74803149606299213" header="0.31496062992125984" footer="0.31496062992125984"/>
  <pageSetup paperSize="9" scale="64" fitToHeight="0" orientation="portrait" r:id="rId1"/>
  <ignoredErrors>
    <ignoredError sqref="G39 G31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Modulo d'ordine - O'PRESS</vt:lpstr>
      <vt:lpstr>Ordine - DDT</vt:lpstr>
      <vt:lpstr>Scarico Magazzino </vt:lpstr>
      <vt:lpstr>Dati per Fattura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Davide Fraccavento</dc:creator>
  <cp:lastModifiedBy>Davide Fraccavento</cp:lastModifiedBy>
  <cp:lastPrinted>2019-10-27T10:35:07Z</cp:lastPrinted>
  <dcterms:created xsi:type="dcterms:W3CDTF">2019-09-27T18:47:27Z</dcterms:created>
  <dcterms:modified xsi:type="dcterms:W3CDTF">2022-03-17T17:11:43Z</dcterms:modified>
</cp:coreProperties>
</file>